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2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state="hidden" r:id="rId5"/>
    <sheet name="FERDİ-TAKIM" sheetId="114" state="hidden" r:id="rId6"/>
    <sheet name="MANUEL" sheetId="115" r:id="rId7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SONUÇ'!$A$1:$H$40</definedName>
    <definedName name="_xlnm.Print_Area" localSheetId="5">'FERDİ-TAKIM'!$A$1:$H$31</definedName>
    <definedName name="_xlnm.Print_Area" localSheetId="1">'START LİSTE'!$A$1:$F$58</definedName>
    <definedName name="_xlnm.Print_Area" localSheetId="3">'TAKIM KAYIT'!$A$1:$J$107</definedName>
    <definedName name="_xlnm.Print_Area" localSheetId="4">'TAKIM SONUÇ'!$A$1:$H$47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F23" i="67" l="1"/>
  <c r="F24" i="67"/>
  <c r="F25" i="67"/>
  <c r="E23" i="67"/>
  <c r="E24" i="67"/>
  <c r="E25" i="67"/>
  <c r="D23" i="67"/>
  <c r="D24" i="67"/>
  <c r="D25" i="67"/>
  <c r="C23" i="67"/>
  <c r="C24" i="67"/>
  <c r="C25" i="67"/>
  <c r="A19" i="115" l="1"/>
  <c r="A18" i="115"/>
  <c r="A17" i="115"/>
  <c r="F4" i="115"/>
  <c r="F20" i="115" s="1"/>
  <c r="D4" i="115"/>
  <c r="D20" i="115" s="1"/>
  <c r="A4" i="115"/>
  <c r="A20" i="115" s="1"/>
  <c r="A3" i="115"/>
  <c r="A2" i="115"/>
  <c r="A1" i="115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9" i="67"/>
  <c r="C10" i="114" s="1"/>
  <c r="D9" i="67"/>
  <c r="D10" i="114" s="1"/>
  <c r="E9" i="67"/>
  <c r="E10" i="114" s="1"/>
  <c r="F9" i="67"/>
  <c r="F10" i="114" s="1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E8" i="114" s="1"/>
  <c r="F7" i="67"/>
  <c r="F8" i="114" s="1"/>
  <c r="C8" i="67"/>
  <c r="C9" i="114" s="1"/>
  <c r="D8" i="67"/>
  <c r="D9" i="114" s="1"/>
  <c r="E8" i="67"/>
  <c r="E9" i="114" s="1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E7" i="114" s="1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7" i="114" l="1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94" i="68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J92" i="68"/>
  <c r="A92" i="68" s="1"/>
  <c r="H10" i="114" l="1"/>
  <c r="G97" i="68"/>
  <c r="H97" i="68"/>
  <c r="H98" i="68" l="1"/>
  <c r="G98" i="68"/>
  <c r="H29" i="68" l="1"/>
  <c r="G29" i="68"/>
  <c r="H99" i="68"/>
  <c r="G99" i="68"/>
  <c r="H100" i="68" l="1"/>
  <c r="G100" i="68"/>
  <c r="H42" i="68" l="1"/>
  <c r="G42" i="68"/>
  <c r="G101" i="68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14" i="68" l="1"/>
  <c r="H14" i="68"/>
  <c r="G31" i="68" l="1"/>
  <c r="H31" i="68"/>
  <c r="G43" i="68"/>
  <c r="H43" i="68"/>
  <c r="H50" i="68" l="1"/>
  <c r="G50" i="68"/>
  <c r="G60" i="68" l="1"/>
  <c r="H60" i="68"/>
  <c r="H51" i="68" l="1"/>
  <c r="G51" i="68"/>
  <c r="H78" i="68" l="1"/>
  <c r="G78" i="68"/>
  <c r="G49" i="68"/>
  <c r="H49" i="68"/>
  <c r="G63" i="68" l="1"/>
  <c r="H63" i="68"/>
  <c r="G32" i="68" l="1"/>
  <c r="H32" i="68"/>
  <c r="H30" i="68" l="1"/>
  <c r="G30" i="68"/>
  <c r="G65" i="68"/>
  <c r="H65" i="68"/>
  <c r="G33" i="68" l="1"/>
  <c r="H33" i="68"/>
  <c r="G45" i="68"/>
  <c r="H45" i="68"/>
  <c r="H53" i="68" l="1"/>
  <c r="G53" i="68"/>
  <c r="G86" i="68"/>
  <c r="H86" i="68"/>
  <c r="G47" i="68"/>
  <c r="H47" i="68"/>
  <c r="G67" i="68" l="1"/>
  <c r="H67" i="68"/>
  <c r="I51" i="68"/>
  <c r="I52" i="68"/>
  <c r="I53" i="68"/>
  <c r="I49" i="68"/>
  <c r="I50" i="68"/>
  <c r="I48" i="68"/>
  <c r="G34" i="68" l="1"/>
  <c r="H34" i="68"/>
  <c r="J50" i="68"/>
  <c r="H25" i="68" l="1"/>
  <c r="G25" i="68"/>
  <c r="G35" i="68"/>
  <c r="H35" i="68"/>
  <c r="I33" i="68" l="1"/>
  <c r="I32" i="68"/>
  <c r="I31" i="68"/>
  <c r="I35" i="68"/>
  <c r="I30" i="68"/>
  <c r="I34" i="68"/>
  <c r="G18" i="68"/>
  <c r="H18" i="68"/>
  <c r="J32" i="68" l="1"/>
  <c r="H61" i="68" l="1"/>
  <c r="G61" i="68"/>
  <c r="H38" i="68"/>
  <c r="G38" i="68"/>
  <c r="G16" i="68" l="1"/>
  <c r="H16" i="68"/>
  <c r="G56" i="68"/>
  <c r="H56" i="68"/>
  <c r="H69" i="68" l="1"/>
  <c r="G69" i="68"/>
  <c r="H9" i="68"/>
  <c r="G9" i="68"/>
  <c r="G8" i="68" l="1"/>
  <c r="H8" i="68"/>
  <c r="H37" i="68" l="1"/>
  <c r="G37" i="68"/>
  <c r="G24" i="68" l="1"/>
  <c r="H24" i="68"/>
  <c r="G74" i="68"/>
  <c r="H74" i="68"/>
  <c r="G39" i="68" l="1"/>
  <c r="H39" i="68"/>
  <c r="H13" i="68" l="1"/>
  <c r="G13" i="68"/>
  <c r="G36" i="68" l="1"/>
  <c r="H36" i="68"/>
  <c r="H40" i="68" l="1"/>
  <c r="G40" i="68"/>
  <c r="H62" i="68" l="1"/>
  <c r="G62" i="68"/>
  <c r="G17" i="68" l="1"/>
  <c r="H17" i="68"/>
  <c r="H88" i="68" l="1"/>
  <c r="G88" i="68"/>
  <c r="G46" i="68"/>
  <c r="H46" i="68"/>
  <c r="H27" i="68" l="1"/>
  <c r="G27" i="68"/>
  <c r="I47" i="68"/>
  <c r="I45" i="68"/>
  <c r="I46" i="68"/>
  <c r="I42" i="68"/>
  <c r="I44" i="68"/>
  <c r="I43" i="68"/>
  <c r="H26" i="68" l="1"/>
  <c r="G26" i="68"/>
  <c r="J44" i="68"/>
  <c r="G19" i="68"/>
  <c r="H19" i="68"/>
  <c r="H70" i="68" l="1"/>
  <c r="G70" i="68"/>
  <c r="H28" i="68"/>
  <c r="G28" i="68"/>
  <c r="H64" i="68" l="1"/>
  <c r="G64" i="68"/>
  <c r="I27" i="68"/>
  <c r="I28" i="68"/>
  <c r="I25" i="68"/>
  <c r="I24" i="68"/>
  <c r="I26" i="68"/>
  <c r="I29" i="68"/>
  <c r="G54" i="68"/>
  <c r="H54" i="68"/>
  <c r="I65" i="68" l="1"/>
  <c r="I62" i="68"/>
  <c r="I63" i="68"/>
  <c r="I60" i="68"/>
  <c r="I61" i="68"/>
  <c r="I64" i="68"/>
  <c r="J26" i="68"/>
  <c r="H11" i="68"/>
  <c r="G11" i="68"/>
  <c r="G20" i="68" l="1"/>
  <c r="H20" i="68"/>
  <c r="J62" i="68"/>
  <c r="G7" i="68"/>
  <c r="H7" i="68"/>
  <c r="H10" i="68" l="1"/>
  <c r="G10" i="68"/>
  <c r="G75" i="68"/>
  <c r="H75" i="68"/>
  <c r="H83" i="68" l="1"/>
  <c r="G83" i="68"/>
  <c r="G77" i="68"/>
  <c r="H77" i="68"/>
  <c r="G84" i="68" l="1"/>
  <c r="H84" i="68"/>
  <c r="G6" i="68"/>
  <c r="H6" i="68"/>
  <c r="H87" i="68" l="1"/>
  <c r="G87" i="68"/>
  <c r="I9" i="68"/>
  <c r="I7" i="68"/>
  <c r="I11" i="68"/>
  <c r="I6" i="68"/>
  <c r="I8" i="68"/>
  <c r="I10" i="68"/>
  <c r="G15" i="68"/>
  <c r="H15" i="68"/>
  <c r="G66" i="68" l="1"/>
  <c r="H66" i="68"/>
  <c r="J8" i="68"/>
  <c r="H58" i="68"/>
  <c r="G58" i="68"/>
  <c r="G89" i="68" l="1"/>
  <c r="H89" i="68"/>
  <c r="G55" i="68"/>
  <c r="H55" i="68"/>
  <c r="G81" i="68" l="1"/>
  <c r="H81" i="68"/>
  <c r="I87" i="68"/>
  <c r="I88" i="68"/>
  <c r="I86" i="68"/>
  <c r="I85" i="68"/>
  <c r="I84" i="68"/>
  <c r="I89" i="68"/>
  <c r="G57" i="68"/>
  <c r="H57" i="68"/>
  <c r="J86" i="68" l="1"/>
  <c r="H72" i="68"/>
  <c r="G72" i="68"/>
  <c r="G12" i="68"/>
  <c r="H12" i="68"/>
  <c r="H80" i="68" l="1"/>
  <c r="G80" i="68"/>
  <c r="G21" i="68"/>
  <c r="H21" i="68"/>
  <c r="I17" i="68"/>
  <c r="I16" i="68"/>
  <c r="I12" i="68"/>
  <c r="I14" i="68"/>
  <c r="I15" i="68"/>
  <c r="I13" i="68"/>
  <c r="G59" i="68" l="1"/>
  <c r="H59" i="68"/>
  <c r="J14" i="68"/>
  <c r="H41" i="68"/>
  <c r="G41" i="68"/>
  <c r="H82" i="68" l="1"/>
  <c r="G82" i="68"/>
  <c r="I57" i="68"/>
  <c r="I59" i="68"/>
  <c r="I56" i="68"/>
  <c r="I54" i="68"/>
  <c r="I55" i="68"/>
  <c r="I58" i="68"/>
  <c r="H73" i="68"/>
  <c r="G73" i="68"/>
  <c r="I41" i="68"/>
  <c r="I37" i="68"/>
  <c r="I36" i="68"/>
  <c r="I38" i="68"/>
  <c r="I40" i="68"/>
  <c r="I39" i="68"/>
  <c r="J56" i="68" l="1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86" i="68"/>
  <c r="A38" i="68" l="1"/>
  <c r="A26" i="68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D140" i="111" s="1"/>
  <c r="A8" i="111"/>
  <c r="B8" i="111" s="1"/>
  <c r="B23" i="114" s="1"/>
  <c r="A290" i="111"/>
  <c r="H290" i="111" s="1"/>
  <c r="A350" i="111"/>
  <c r="C348" i="111" s="1"/>
  <c r="E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F317" i="111" s="1"/>
  <c r="A14" i="111"/>
  <c r="H14" i="111" s="1"/>
  <c r="F24" i="114" s="1"/>
  <c r="A248" i="111"/>
  <c r="C248" i="111" s="1"/>
  <c r="E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F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E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B56" i="111" l="1"/>
  <c r="C56" i="111"/>
  <c r="C54" i="111" s="1"/>
  <c r="E54" i="111" s="1"/>
  <c r="C321" i="111"/>
  <c r="E321" i="111" s="1"/>
  <c r="E140" i="111"/>
  <c r="B320" i="111"/>
  <c r="F140" i="111"/>
  <c r="C319" i="111"/>
  <c r="F319" i="111" s="1"/>
  <c r="H320" i="111"/>
  <c r="C323" i="111"/>
  <c r="E323" i="111" s="1"/>
  <c r="C318" i="111"/>
  <c r="F318" i="111" s="1"/>
  <c r="C322" i="111"/>
  <c r="F322" i="111" s="1"/>
  <c r="B104" i="111"/>
  <c r="E146" i="111"/>
  <c r="D317" i="111"/>
  <c r="F320" i="111"/>
  <c r="E320" i="111"/>
  <c r="C251" i="111"/>
  <c r="F251" i="111" s="1"/>
  <c r="C230" i="111"/>
  <c r="E230" i="111" s="1"/>
  <c r="B248" i="111"/>
  <c r="D269" i="111"/>
  <c r="C264" i="111"/>
  <c r="F264" i="111" s="1"/>
  <c r="C268" i="111"/>
  <c r="F268" i="111" s="1"/>
  <c r="H44" i="111"/>
  <c r="F146" i="111"/>
  <c r="C290" i="111"/>
  <c r="E290" i="111" s="1"/>
  <c r="C222" i="111"/>
  <c r="F222" i="111" s="1"/>
  <c r="E283" i="111"/>
  <c r="B140" i="111"/>
  <c r="C93" i="111"/>
  <c r="D93" i="111" s="1"/>
  <c r="D278" i="111"/>
  <c r="C279" i="111"/>
  <c r="F279" i="111" s="1"/>
  <c r="C44" i="111"/>
  <c r="C46" i="111" s="1"/>
  <c r="D46" i="111" s="1"/>
  <c r="B314" i="111"/>
  <c r="H8" i="111"/>
  <c r="F23" i="114" s="1"/>
  <c r="E317" i="111"/>
  <c r="G317" i="111" s="1"/>
  <c r="C64" i="111"/>
  <c r="E64" i="111" s="1"/>
  <c r="C36" i="111"/>
  <c r="D36" i="111" s="1"/>
  <c r="E191" i="111"/>
  <c r="C256" i="111"/>
  <c r="F256" i="111" s="1"/>
  <c r="F191" i="111"/>
  <c r="F252" i="111"/>
  <c r="G252" i="111" s="1"/>
  <c r="C37" i="111"/>
  <c r="D37" i="111" s="1"/>
  <c r="C289" i="111"/>
  <c r="E289" i="111" s="1"/>
  <c r="E38" i="111"/>
  <c r="F38" i="111"/>
  <c r="C315" i="111"/>
  <c r="D315" i="111" s="1"/>
  <c r="C152" i="111"/>
  <c r="D152" i="111" s="1"/>
  <c r="C63" i="111"/>
  <c r="D63" i="111" s="1"/>
  <c r="D252" i="111"/>
  <c r="C39" i="111"/>
  <c r="F39" i="111" s="1"/>
  <c r="C349" i="111"/>
  <c r="E349" i="111" s="1"/>
  <c r="E269" i="111"/>
  <c r="G269" i="111" s="1"/>
  <c r="H266" i="111"/>
  <c r="C249" i="111"/>
  <c r="E249" i="111" s="1"/>
  <c r="H248" i="111"/>
  <c r="H350" i="111"/>
  <c r="C351" i="111"/>
  <c r="E351" i="111" s="1"/>
  <c r="D348" i="111"/>
  <c r="B266" i="111"/>
  <c r="B32" i="111"/>
  <c r="C246" i="111"/>
  <c r="D246" i="111" s="1"/>
  <c r="B350" i="111"/>
  <c r="F348" i="111"/>
  <c r="G348" i="111" s="1"/>
  <c r="C32" i="111"/>
  <c r="C34" i="111" s="1"/>
  <c r="E34" i="111" s="1"/>
  <c r="C247" i="111"/>
  <c r="F247" i="111" s="1"/>
  <c r="B278" i="111"/>
  <c r="C277" i="111"/>
  <c r="F277" i="111" s="1"/>
  <c r="C350" i="111"/>
  <c r="D248" i="111"/>
  <c r="F278" i="111"/>
  <c r="G278" i="111" s="1"/>
  <c r="F248" i="111"/>
  <c r="G248" i="111" s="1"/>
  <c r="C281" i="111"/>
  <c r="F281" i="111" s="1"/>
  <c r="C266" i="111"/>
  <c r="F266" i="111" s="1"/>
  <c r="C265" i="111"/>
  <c r="E265" i="111" s="1"/>
  <c r="C280" i="111"/>
  <c r="E280" i="111" s="1"/>
  <c r="C267" i="111"/>
  <c r="F267" i="111" s="1"/>
  <c r="C276" i="111"/>
  <c r="F276" i="111" s="1"/>
  <c r="C352" i="111"/>
  <c r="D352" i="111" s="1"/>
  <c r="C250" i="111"/>
  <c r="F250" i="111" s="1"/>
  <c r="H278" i="111"/>
  <c r="C353" i="111"/>
  <c r="F353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D56" i="111"/>
  <c r="F56" i="111"/>
  <c r="D54" i="111"/>
  <c r="C100" i="111"/>
  <c r="D100" i="111" s="1"/>
  <c r="C101" i="111"/>
  <c r="C66" i="111"/>
  <c r="F66" i="111" s="1"/>
  <c r="C67" i="111"/>
  <c r="F67" i="111" s="1"/>
  <c r="C69" i="111"/>
  <c r="F69" i="111" s="1"/>
  <c r="C49" i="111"/>
  <c r="C105" i="111"/>
  <c r="F105" i="111" s="1"/>
  <c r="C52" i="111"/>
  <c r="D323" i="111"/>
  <c r="C102" i="111"/>
  <c r="C107" i="111"/>
  <c r="C106" i="111"/>
  <c r="C103" i="111"/>
  <c r="C70" i="111"/>
  <c r="C96" i="111"/>
  <c r="C78" i="111"/>
  <c r="C81" i="111"/>
  <c r="E56" i="111" l="1"/>
  <c r="G56" i="111" s="1"/>
  <c r="F54" i="111"/>
  <c r="G54" i="111" s="1"/>
  <c r="F321" i="111"/>
  <c r="G321" i="111" s="1"/>
  <c r="D322" i="111"/>
  <c r="E322" i="111"/>
  <c r="G322" i="111" s="1"/>
  <c r="D321" i="111"/>
  <c r="D349" i="111"/>
  <c r="G140" i="111"/>
  <c r="E319" i="111"/>
  <c r="G319" i="111" s="1"/>
  <c r="C12" i="111"/>
  <c r="F12" i="111" s="1"/>
  <c r="D14" i="111"/>
  <c r="D319" i="111"/>
  <c r="C15" i="111"/>
  <c r="E15" i="111" s="1"/>
  <c r="D279" i="111"/>
  <c r="C47" i="111"/>
  <c r="E47" i="111" s="1"/>
  <c r="C45" i="111"/>
  <c r="E45" i="111" s="1"/>
  <c r="C43" i="111"/>
  <c r="E43" i="111" s="1"/>
  <c r="D266" i="111"/>
  <c r="F323" i="111"/>
  <c r="G323" i="111" s="1"/>
  <c r="E318" i="111"/>
  <c r="G318" i="111" s="1"/>
  <c r="D318" i="111"/>
  <c r="E251" i="111"/>
  <c r="G251" i="111" s="1"/>
  <c r="D251" i="111"/>
  <c r="F230" i="111"/>
  <c r="G230" i="111" s="1"/>
  <c r="D13" i="111"/>
  <c r="E279" i="111"/>
  <c r="G279" i="111" s="1"/>
  <c r="E232" i="111"/>
  <c r="G232" i="111" s="1"/>
  <c r="D289" i="111"/>
  <c r="D280" i="111"/>
  <c r="D230" i="111"/>
  <c r="G146" i="111"/>
  <c r="D285" i="111"/>
  <c r="F285" i="111"/>
  <c r="G285" i="111" s="1"/>
  <c r="F280" i="111"/>
  <c r="G280" i="111" s="1"/>
  <c r="E293" i="111"/>
  <c r="G293" i="111" s="1"/>
  <c r="F289" i="111"/>
  <c r="G289" i="111" s="1"/>
  <c r="D277" i="111"/>
  <c r="E277" i="111"/>
  <c r="G277" i="111" s="1"/>
  <c r="D293" i="111"/>
  <c r="D232" i="111"/>
  <c r="F349" i="111"/>
  <c r="G349" i="111" s="1"/>
  <c r="D64" i="111"/>
  <c r="E161" i="111"/>
  <c r="G161" i="111" s="1"/>
  <c r="E267" i="111"/>
  <c r="G267" i="111" s="1"/>
  <c r="D264" i="111"/>
  <c r="E93" i="111"/>
  <c r="F93" i="111"/>
  <c r="D276" i="111"/>
  <c r="E264" i="111"/>
  <c r="G264" i="111" s="1"/>
  <c r="G320" i="111"/>
  <c r="D44" i="111"/>
  <c r="C17" i="111"/>
  <c r="E17" i="111" s="1"/>
  <c r="E256" i="111"/>
  <c r="G256" i="111" s="1"/>
  <c r="C16" i="111"/>
  <c r="E16" i="111" s="1"/>
  <c r="E60" i="111"/>
  <c r="G60" i="111" s="1"/>
  <c r="E291" i="111"/>
  <c r="G38" i="111"/>
  <c r="D233" i="111"/>
  <c r="F64" i="111"/>
  <c r="G64" i="111" s="1"/>
  <c r="E233" i="111"/>
  <c r="G233" i="111" s="1"/>
  <c r="D267" i="111"/>
  <c r="D268" i="111"/>
  <c r="F291" i="111"/>
  <c r="E268" i="111"/>
  <c r="G268" i="111" s="1"/>
  <c r="D32" i="111"/>
  <c r="F63" i="111"/>
  <c r="F32" i="111"/>
  <c r="C33" i="111"/>
  <c r="D33" i="111" s="1"/>
  <c r="C31" i="111"/>
  <c r="D31" i="111" s="1"/>
  <c r="F34" i="111"/>
  <c r="G34" i="111" s="1"/>
  <c r="E63" i="111"/>
  <c r="D190" i="111"/>
  <c r="F44" i="111"/>
  <c r="D34" i="111"/>
  <c r="E44" i="111"/>
  <c r="E281" i="111"/>
  <c r="G281" i="111" s="1"/>
  <c r="E32" i="111"/>
  <c r="E246" i="111"/>
  <c r="E229" i="111"/>
  <c r="F290" i="111"/>
  <c r="G290" i="111" s="1"/>
  <c r="D281" i="111"/>
  <c r="E46" i="111"/>
  <c r="D290" i="111"/>
  <c r="E36" i="111"/>
  <c r="C30" i="111"/>
  <c r="F30" i="111" s="1"/>
  <c r="C35" i="111"/>
  <c r="F35" i="111" s="1"/>
  <c r="F46" i="111"/>
  <c r="E353" i="111"/>
  <c r="G353" i="111" s="1"/>
  <c r="E266" i="111"/>
  <c r="G266" i="111" s="1"/>
  <c r="E247" i="111"/>
  <c r="G247" i="111" s="1"/>
  <c r="D353" i="111"/>
  <c r="D247" i="111"/>
  <c r="F351" i="111"/>
  <c r="G351" i="111" s="1"/>
  <c r="D351" i="111"/>
  <c r="E37" i="111"/>
  <c r="E39" i="111"/>
  <c r="G39" i="111" s="1"/>
  <c r="D39" i="111"/>
  <c r="E222" i="111"/>
  <c r="G222" i="111" s="1"/>
  <c r="F37" i="111"/>
  <c r="G283" i="111"/>
  <c r="G191" i="111"/>
  <c r="D222" i="111"/>
  <c r="F315" i="111"/>
  <c r="D249" i="111"/>
  <c r="F249" i="111"/>
  <c r="G249" i="111" s="1"/>
  <c r="E315" i="111"/>
  <c r="F352" i="111"/>
  <c r="E352" i="111"/>
  <c r="D231" i="111"/>
  <c r="F151" i="111"/>
  <c r="G151" i="111" s="1"/>
  <c r="D151" i="111"/>
  <c r="F246" i="111"/>
  <c r="F36" i="111"/>
  <c r="F231" i="111"/>
  <c r="G231" i="111" s="1"/>
  <c r="D262" i="111"/>
  <c r="D60" i="111"/>
  <c r="D250" i="111"/>
  <c r="F14" i="111"/>
  <c r="E13" i="111"/>
  <c r="G13" i="111" s="1"/>
  <c r="E259" i="111"/>
  <c r="G259" i="111" s="1"/>
  <c r="F262" i="111"/>
  <c r="G262" i="111" s="1"/>
  <c r="E365" i="111"/>
  <c r="E244" i="111"/>
  <c r="D205" i="111"/>
  <c r="F159" i="111"/>
  <c r="E152" i="111"/>
  <c r="E250" i="111"/>
  <c r="G250" i="111" s="1"/>
  <c r="E276" i="111"/>
  <c r="G276" i="111" s="1"/>
  <c r="E14" i="111"/>
  <c r="F152" i="111"/>
  <c r="D256" i="111"/>
  <c r="E163" i="111"/>
  <c r="E71" i="111"/>
  <c r="E104" i="111"/>
  <c r="G104" i="111" s="1"/>
  <c r="F265" i="111"/>
  <c r="G265" i="111" s="1"/>
  <c r="D288" i="111"/>
  <c r="E361" i="111"/>
  <c r="G361" i="111" s="1"/>
  <c r="D361" i="111"/>
  <c r="D265" i="111"/>
  <c r="E350" i="111"/>
  <c r="D350" i="111"/>
  <c r="F350" i="111"/>
  <c r="E288" i="111"/>
  <c r="G288" i="111" s="1"/>
  <c r="F238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E100" i="111"/>
  <c r="D66" i="111"/>
  <c r="E12" i="111"/>
  <c r="G12" i="111" s="1"/>
  <c r="F100" i="111"/>
  <c r="E66" i="111"/>
  <c r="G66" i="111" s="1"/>
  <c r="E69" i="111"/>
  <c r="G69" i="111" s="1"/>
  <c r="D69" i="111"/>
  <c r="F101" i="111"/>
  <c r="E101" i="111"/>
  <c r="D101" i="111"/>
  <c r="D12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103" i="111"/>
  <c r="E103" i="111"/>
  <c r="D103" i="111"/>
  <c r="F106" i="111"/>
  <c r="E106" i="111"/>
  <c r="D106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81" i="111"/>
  <c r="D81" i="111"/>
  <c r="E81" i="111"/>
  <c r="D78" i="111"/>
  <c r="F78" i="111"/>
  <c r="E78" i="111"/>
  <c r="G135" i="111" l="1"/>
  <c r="D15" i="111"/>
  <c r="F15" i="111"/>
  <c r="G209" i="111"/>
  <c r="F45" i="111"/>
  <c r="G45" i="111" s="1"/>
  <c r="D47" i="111"/>
  <c r="F47" i="111"/>
  <c r="G47" i="111" s="1"/>
  <c r="F43" i="111"/>
  <c r="G43" i="111" s="1"/>
  <c r="D45" i="111"/>
  <c r="D43" i="111"/>
  <c r="F16" i="111"/>
  <c r="G16" i="111" s="1"/>
  <c r="G93" i="111"/>
  <c r="F17" i="111"/>
  <c r="G17" i="111" s="1"/>
  <c r="D17" i="111"/>
  <c r="E33" i="111"/>
  <c r="F33" i="111"/>
  <c r="D35" i="111"/>
  <c r="D16" i="111"/>
  <c r="E35" i="111"/>
  <c r="G35" i="111" s="1"/>
  <c r="G63" i="111"/>
  <c r="G291" i="111"/>
  <c r="G37" i="111"/>
  <c r="G46" i="111"/>
  <c r="G32" i="111"/>
  <c r="G229" i="111"/>
  <c r="G244" i="111"/>
  <c r="D30" i="111"/>
  <c r="F31" i="111"/>
  <c r="E30" i="111"/>
  <c r="G30" i="111" s="1"/>
  <c r="E31" i="111"/>
  <c r="G246" i="111"/>
  <c r="G365" i="111"/>
  <c r="G352" i="111"/>
  <c r="G14" i="111"/>
  <c r="G44" i="111"/>
  <c r="G36" i="111"/>
  <c r="G315" i="111"/>
  <c r="G152" i="111"/>
  <c r="G71" i="111"/>
  <c r="G159" i="111"/>
  <c r="F6" i="111"/>
  <c r="G117" i="111"/>
  <c r="E6" i="111"/>
  <c r="G163" i="111"/>
  <c r="G238" i="111"/>
  <c r="G228" i="111"/>
  <c r="G350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101" i="111"/>
  <c r="G107" i="111"/>
  <c r="G52" i="111"/>
  <c r="G102" i="111"/>
  <c r="G106" i="111"/>
  <c r="G103" i="111"/>
  <c r="G70" i="111"/>
  <c r="G96" i="111"/>
  <c r="G15" i="111"/>
  <c r="G78" i="111"/>
  <c r="G81" i="111"/>
  <c r="G33" i="111" l="1"/>
  <c r="G31" i="111"/>
  <c r="G9" i="111"/>
  <c r="G6" i="111"/>
  <c r="G19" i="111"/>
  <c r="G23" i="111"/>
</calcChain>
</file>

<file path=xl/sharedStrings.xml><?xml version="1.0" encoding="utf-8"?>
<sst xmlns="http://schemas.openxmlformats.org/spreadsheetml/2006/main" count="1588" uniqueCount="83">
  <si>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</si>
  <si>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</si>
  <si>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</si>
  <si>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</si>
  <si>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</si>
  <si>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</si>
  <si>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</si>
  <si>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</si>
  <si>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</si>
  <si>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</si>
  <si>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</si>
  <si>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</si>
  <si>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</si>
  <si>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</si>
  <si>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</si>
  <si>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</si>
  <si>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</si>
  <si>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</si>
  <si>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</si>
  <si>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</si>
  <si>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</si>
  <si>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</si>
  <si>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</si>
  <si>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</si>
  <si>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</si>
  <si>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</si>
  <si>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</si>
  <si>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</si>
  <si>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CUMHURİYET KOŞUSU</t>
  </si>
  <si>
    <t>600 M</t>
  </si>
  <si>
    <t>F</t>
  </si>
  <si>
    <t>ATATÜRK İLKOKULU</t>
  </si>
  <si>
    <t>T</t>
  </si>
  <si>
    <t>TİCARET BORSASI İLKOKULU</t>
  </si>
  <si>
    <t>Hüseyin Akif Terzioğlu İlkokulu</t>
  </si>
  <si>
    <t>İSMAİL KAYMAK İLKOKULU</t>
  </si>
  <si>
    <t>MUSTAFA KEMAL İLKOKULU</t>
  </si>
  <si>
    <t>18 MART İLKOKULU</t>
  </si>
  <si>
    <t>KEPEZ ATATÜRK İLKOKULU</t>
  </si>
  <si>
    <t>İNANÇ KARAOGUS</t>
  </si>
  <si>
    <t>MUHAMMED BOTAN</t>
  </si>
  <si>
    <t>KEMAL PALAOĞLU</t>
  </si>
  <si>
    <t>KEREM CAN PALAOĞLU</t>
  </si>
  <si>
    <t>ARAS ŞAHİN</t>
  </si>
  <si>
    <t>Can Aras İyigün</t>
  </si>
  <si>
    <t>Özel İstek 1915 İlkokulu</t>
  </si>
  <si>
    <t>Rüzgar Işık</t>
  </si>
  <si>
    <t>Demir Cihan</t>
  </si>
  <si>
    <t>ÇAĞAN ARSLAN</t>
  </si>
  <si>
    <t>MUSTAFA TUNA DAĞLAR</t>
  </si>
  <si>
    <t>EGE YUSUF TOPAL</t>
  </si>
  <si>
    <t>KAAN KAŞDEMİR</t>
  </si>
  <si>
    <t>MUHAMMED EMİR YILDIZ</t>
  </si>
  <si>
    <t>ÇAĞAN KELKİT</t>
  </si>
  <si>
    <t>ZÜBEYR ARSLAN</t>
  </si>
  <si>
    <t>M. EMİRCAN</t>
  </si>
  <si>
    <t>KIVANÇ ÇELİK</t>
  </si>
  <si>
    <t>EYMEN ARSLAN YARDIMCI</t>
  </si>
  <si>
    <t>YUSUF MİRAÇ BODA</t>
  </si>
  <si>
    <t>YAĞIZ ÇELİK</t>
  </si>
  <si>
    <t>SARP GEZGİN</t>
  </si>
  <si>
    <t>ARDA ŞAHİN</t>
  </si>
  <si>
    <t>EMİR ÇALIŞKAN</t>
  </si>
  <si>
    <t>MEHMET EMİR BAL</t>
  </si>
  <si>
    <t>EYMEN YİĞİT</t>
  </si>
  <si>
    <t>EFE TEKİN</t>
  </si>
  <si>
    <t>YİĞİTULUTAŞ</t>
  </si>
  <si>
    <t>FERDİ</t>
  </si>
  <si>
    <t>SADETTİN EMİR KESKİN</t>
  </si>
  <si>
    <t>ARIBURNU İ.O.</t>
  </si>
  <si>
    <t>BATU BİRBEN</t>
  </si>
  <si>
    <t>EMİR DÜNYA</t>
  </si>
  <si>
    <t>YİĞİT TAŞCI</t>
  </si>
  <si>
    <t>GÖKTUĞ KELKİT</t>
  </si>
  <si>
    <t>YİĞİT ARDA ÖZÇELİK</t>
  </si>
  <si>
    <t>ÖZLEM KAYALI İLKOKULU</t>
  </si>
  <si>
    <t>BERAT EYMEN DAĞLI</t>
  </si>
  <si>
    <t>POYRAZ KÖKOĞLU</t>
  </si>
  <si>
    <t>2016-2017 DOĞUMLU ERKEKLER</t>
  </si>
  <si>
    <t>TANER GÜNAYDIN</t>
  </si>
  <si>
    <t>MUHAMMED EMİN GÜNAYDIN</t>
  </si>
  <si>
    <t>ÖMER GÜMÜŞLÜ</t>
  </si>
  <si>
    <t>METEHAN GÜRAN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</si>
</sst>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5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49" fontId="46" fillId="0" borderId="11" xfId="0" applyNumberFormat="1" applyFont="1" applyFill="1" applyBorder="1" applyAlignment="1">
      <alignment horizontal="center" vertical="center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6108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5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0" y="857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6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5810"/>
          <a:ext cx="102298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3575" y="444246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3" zoomScaleNormal="100" zoomScaleSheetLayoutView="100" workbookViewId="0">
      <selection activeCell="B29" sqref="B29:C29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1"/>
      <c r="B1" s="162"/>
      <c r="C1" s="163"/>
    </row>
    <row r="2" spans="1:5" ht="89.25" customHeight="1" x14ac:dyDescent="0.25">
      <c r="A2" s="164" t="s">
        <v>24</v>
      </c>
      <c r="B2" s="165"/>
      <c r="C2" s="166"/>
      <c r="D2" s="78"/>
      <c r="E2" s="78"/>
    </row>
    <row r="3" spans="1:5" ht="24.75" customHeight="1" x14ac:dyDescent="0.25">
      <c r="A3" s="167"/>
      <c r="B3" s="168"/>
      <c r="C3" s="169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70" t="str">
        <f>B26</f>
        <v>CUMHURİYET KOŞUSU</v>
      </c>
      <c r="B19" s="171"/>
      <c r="C19" s="172"/>
    </row>
    <row r="20" spans="1:3" ht="42" customHeight="1" x14ac:dyDescent="0.25">
      <c r="A20" s="173"/>
      <c r="B20" s="171"/>
      <c r="C20" s="172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4" t="s">
        <v>28</v>
      </c>
      <c r="C26" s="175"/>
    </row>
    <row r="27" spans="1:3" ht="25.5" customHeight="1" x14ac:dyDescent="0.25">
      <c r="A27" s="148" t="s">
        <v>11</v>
      </c>
      <c r="B27" s="174" t="s">
        <v>29</v>
      </c>
      <c r="C27" s="175"/>
    </row>
    <row r="28" spans="1:3" ht="25.5" customHeight="1" x14ac:dyDescent="0.25">
      <c r="A28" s="149" t="s">
        <v>12</v>
      </c>
      <c r="B28" s="174" t="s">
        <v>78</v>
      </c>
      <c r="C28" s="175"/>
    </row>
    <row r="29" spans="1:3" ht="25.5" customHeight="1" x14ac:dyDescent="0.25">
      <c r="A29" s="148" t="s">
        <v>13</v>
      </c>
      <c r="B29" s="174" t="s">
        <v>27</v>
      </c>
      <c r="C29" s="175"/>
    </row>
    <row r="30" spans="1:3" ht="25.5" customHeight="1" x14ac:dyDescent="0.25">
      <c r="A30" s="150" t="s">
        <v>14</v>
      </c>
      <c r="B30" s="178">
        <v>45953.541666666664</v>
      </c>
      <c r="C30" s="179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6"/>
      <c r="C33" s="177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topLeftCell="A37" zoomScaleNormal="100" zoomScaleSheetLayoutView="100" workbookViewId="0">
      <selection activeCell="B59" sqref="B59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2" t="str">
        <f>KAPAK!A2</f>
        <v>Gençlik ve Spor Bakanlığı
Spor Genel Müdürlüğü
Spor Faaliyetleri Daire Başkanlığı
Okul Sporları Şubesi</v>
      </c>
      <c r="B1" s="183"/>
      <c r="C1" s="183"/>
      <c r="D1" s="183"/>
      <c r="E1" s="183"/>
      <c r="F1" s="183"/>
    </row>
    <row r="2" spans="1:12" ht="15.75" x14ac:dyDescent="0.2">
      <c r="A2" s="184" t="str">
        <f>KAPAK!B26</f>
        <v>CUMHURİYET KOŞUSU</v>
      </c>
      <c r="B2" s="184"/>
      <c r="C2" s="184"/>
      <c r="D2" s="184"/>
      <c r="E2" s="184"/>
      <c r="F2" s="184"/>
    </row>
    <row r="3" spans="1:12" ht="15.75" x14ac:dyDescent="0.2">
      <c r="A3" s="185" t="str">
        <f>KAPAK!B29</f>
        <v>ÇANAKKALE</v>
      </c>
      <c r="B3" s="185"/>
      <c r="C3" s="185"/>
      <c r="D3" s="185"/>
      <c r="E3" s="185"/>
      <c r="F3" s="185"/>
    </row>
    <row r="4" spans="1:12" x14ac:dyDescent="0.2">
      <c r="A4" s="181" t="str">
        <f>KAPAK!B28</f>
        <v>2016-2017 DOĞUMLU ERKEKLER</v>
      </c>
      <c r="B4" s="181"/>
      <c r="C4" s="181"/>
      <c r="D4" s="134" t="str">
        <f>KAPAK!B27</f>
        <v>600 M</v>
      </c>
      <c r="E4" s="186">
        <f>KAPAK!B30</f>
        <v>45953.541666666664</v>
      </c>
      <c r="F4" s="186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80</v>
      </c>
      <c r="C6" s="11" t="s">
        <v>39</v>
      </c>
      <c r="D6" s="125" t="s">
        <v>31</v>
      </c>
      <c r="E6" s="85" t="s">
        <v>32</v>
      </c>
      <c r="F6" s="86">
        <v>42380</v>
      </c>
      <c r="H6" s="113">
        <f>COUNTA(F6:F111)</f>
        <v>39</v>
      </c>
      <c r="I6" s="180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79</v>
      </c>
      <c r="C7" s="15" t="s">
        <v>40</v>
      </c>
      <c r="D7" s="125" t="s">
        <v>31</v>
      </c>
      <c r="E7" s="87" t="s">
        <v>32</v>
      </c>
      <c r="F7" s="88">
        <v>42431</v>
      </c>
      <c r="I7" s="180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78</v>
      </c>
      <c r="C8" s="15" t="s">
        <v>41</v>
      </c>
      <c r="D8" s="125" t="s">
        <v>31</v>
      </c>
      <c r="E8" s="87" t="s">
        <v>32</v>
      </c>
      <c r="F8" s="88">
        <v>42392</v>
      </c>
      <c r="I8" s="180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77</v>
      </c>
      <c r="C9" s="15" t="s">
        <v>42</v>
      </c>
      <c r="D9" s="125" t="s">
        <v>31</v>
      </c>
      <c r="E9" s="87" t="s">
        <v>32</v>
      </c>
      <c r="F9" s="88">
        <v>42774</v>
      </c>
      <c r="I9" s="180"/>
    </row>
    <row r="10" spans="1:12" s="113" customFormat="1" ht="18" customHeight="1" x14ac:dyDescent="0.2">
      <c r="A10" s="13">
        <v>5</v>
      </c>
      <c r="B10" s="114">
        <v>76</v>
      </c>
      <c r="C10" s="15" t="s">
        <v>43</v>
      </c>
      <c r="D10" s="125" t="s">
        <v>31</v>
      </c>
      <c r="E10" s="87" t="s">
        <v>32</v>
      </c>
      <c r="F10" s="88">
        <v>42934</v>
      </c>
      <c r="I10" s="180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80"/>
    </row>
    <row r="12" spans="1:12" ht="18" customHeight="1" x14ac:dyDescent="0.2">
      <c r="A12" s="13">
        <v>7</v>
      </c>
      <c r="B12" s="114">
        <v>1681</v>
      </c>
      <c r="C12" s="11" t="s">
        <v>44</v>
      </c>
      <c r="D12" s="125" t="s">
        <v>45</v>
      </c>
      <c r="E12" s="85" t="s">
        <v>32</v>
      </c>
      <c r="F12" s="86">
        <v>42600</v>
      </c>
      <c r="I12" s="180">
        <v>2</v>
      </c>
    </row>
    <row r="13" spans="1:12" ht="18" customHeight="1" x14ac:dyDescent="0.2">
      <c r="A13" s="13">
        <v>8</v>
      </c>
      <c r="B13" s="114">
        <v>1682</v>
      </c>
      <c r="C13" s="15" t="s">
        <v>46</v>
      </c>
      <c r="D13" s="126" t="s">
        <v>45</v>
      </c>
      <c r="E13" s="85" t="s">
        <v>32</v>
      </c>
      <c r="F13" s="88">
        <v>42529</v>
      </c>
      <c r="I13" s="180"/>
    </row>
    <row r="14" spans="1:12" ht="18" customHeight="1" x14ac:dyDescent="0.2">
      <c r="A14" s="13">
        <v>9</v>
      </c>
      <c r="B14" s="114">
        <v>1683</v>
      </c>
      <c r="C14" s="15" t="s">
        <v>47</v>
      </c>
      <c r="D14" s="126" t="s">
        <v>45</v>
      </c>
      <c r="E14" s="85" t="s">
        <v>32</v>
      </c>
      <c r="F14" s="88">
        <v>42569</v>
      </c>
      <c r="I14" s="180"/>
    </row>
    <row r="15" spans="1:12" ht="18" customHeight="1" x14ac:dyDescent="0.2">
      <c r="A15" s="13">
        <v>10</v>
      </c>
      <c r="B15" s="114"/>
      <c r="C15" s="15"/>
      <c r="D15" s="126"/>
      <c r="E15" s="85"/>
      <c r="F15" s="88"/>
      <c r="I15" s="180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80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80"/>
    </row>
    <row r="18" spans="1:9" ht="18" customHeight="1" x14ac:dyDescent="0.2">
      <c r="A18" s="13">
        <v>13</v>
      </c>
      <c r="B18" s="114">
        <v>310</v>
      </c>
      <c r="C18" s="11" t="s">
        <v>48</v>
      </c>
      <c r="D18" s="125" t="s">
        <v>34</v>
      </c>
      <c r="E18" s="85" t="s">
        <v>32</v>
      </c>
      <c r="F18" s="86">
        <v>42714</v>
      </c>
      <c r="I18" s="180">
        <v>3</v>
      </c>
    </row>
    <row r="19" spans="1:9" ht="18" customHeight="1" x14ac:dyDescent="0.2">
      <c r="A19" s="13">
        <v>14</v>
      </c>
      <c r="B19" s="114">
        <v>311</v>
      </c>
      <c r="C19" s="15" t="s">
        <v>49</v>
      </c>
      <c r="D19" s="125" t="s">
        <v>34</v>
      </c>
      <c r="E19" s="85" t="s">
        <v>32</v>
      </c>
      <c r="F19" s="88">
        <v>42863</v>
      </c>
      <c r="I19" s="180"/>
    </row>
    <row r="20" spans="1:9" ht="18" customHeight="1" x14ac:dyDescent="0.2">
      <c r="A20" s="13">
        <v>15</v>
      </c>
      <c r="B20" s="114">
        <v>312</v>
      </c>
      <c r="C20" s="15" t="s">
        <v>50</v>
      </c>
      <c r="D20" s="125" t="s">
        <v>34</v>
      </c>
      <c r="E20" s="85" t="s">
        <v>32</v>
      </c>
      <c r="F20" s="88">
        <v>42416</v>
      </c>
      <c r="I20" s="180"/>
    </row>
    <row r="21" spans="1:9" ht="18" customHeight="1" x14ac:dyDescent="0.2">
      <c r="A21" s="13">
        <v>16</v>
      </c>
      <c r="B21" s="114">
        <v>313</v>
      </c>
      <c r="C21" s="15" t="s">
        <v>51</v>
      </c>
      <c r="D21" s="125" t="s">
        <v>34</v>
      </c>
      <c r="E21" s="85" t="s">
        <v>32</v>
      </c>
      <c r="F21" s="88">
        <v>42430</v>
      </c>
      <c r="I21" s="180"/>
    </row>
    <row r="22" spans="1:9" ht="18" customHeight="1" x14ac:dyDescent="0.2">
      <c r="A22" s="13">
        <v>17</v>
      </c>
      <c r="B22" s="114">
        <v>314</v>
      </c>
      <c r="C22" s="15" t="s">
        <v>52</v>
      </c>
      <c r="D22" s="126" t="s">
        <v>34</v>
      </c>
      <c r="E22" s="87" t="s">
        <v>32</v>
      </c>
      <c r="F22" s="88">
        <v>42555</v>
      </c>
      <c r="I22" s="180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80"/>
    </row>
    <row r="24" spans="1:9" ht="18" customHeight="1" x14ac:dyDescent="0.2">
      <c r="A24" s="13">
        <v>19</v>
      </c>
      <c r="B24" s="114">
        <v>805</v>
      </c>
      <c r="C24" s="11" t="s">
        <v>53</v>
      </c>
      <c r="D24" s="125" t="s">
        <v>36</v>
      </c>
      <c r="E24" s="18" t="s">
        <v>32</v>
      </c>
      <c r="F24" s="12">
        <v>42762</v>
      </c>
      <c r="I24" s="180">
        <v>4</v>
      </c>
    </row>
    <row r="25" spans="1:9" ht="18" customHeight="1" x14ac:dyDescent="0.2">
      <c r="A25" s="13">
        <v>20</v>
      </c>
      <c r="B25" s="114">
        <v>806</v>
      </c>
      <c r="C25" s="15" t="s">
        <v>54</v>
      </c>
      <c r="D25" s="126" t="s">
        <v>36</v>
      </c>
      <c r="E25" s="87" t="s">
        <v>32</v>
      </c>
      <c r="F25" s="88">
        <v>42544</v>
      </c>
      <c r="I25" s="180"/>
    </row>
    <row r="26" spans="1:9" ht="18" customHeight="1" x14ac:dyDescent="0.2">
      <c r="A26" s="13">
        <v>21</v>
      </c>
      <c r="B26" s="114">
        <v>807</v>
      </c>
      <c r="C26" s="15" t="s">
        <v>55</v>
      </c>
      <c r="D26" s="126" t="s">
        <v>36</v>
      </c>
      <c r="E26" s="87" t="s">
        <v>32</v>
      </c>
      <c r="F26" s="88">
        <v>42653</v>
      </c>
      <c r="I26" s="180"/>
    </row>
    <row r="27" spans="1:9" ht="18" customHeight="1" x14ac:dyDescent="0.2">
      <c r="A27" s="13">
        <v>22</v>
      </c>
      <c r="B27" s="114"/>
      <c r="C27" s="15"/>
      <c r="D27" s="126"/>
      <c r="E27" s="87"/>
      <c r="F27" s="88"/>
      <c r="I27" s="180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80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80"/>
    </row>
    <row r="30" spans="1:9" ht="18" customHeight="1" x14ac:dyDescent="0.2">
      <c r="A30" s="13">
        <v>25</v>
      </c>
      <c r="B30" s="114">
        <v>741</v>
      </c>
      <c r="C30" s="11" t="s">
        <v>56</v>
      </c>
      <c r="D30" s="125" t="s">
        <v>37</v>
      </c>
      <c r="E30" s="85" t="s">
        <v>32</v>
      </c>
      <c r="F30" s="86">
        <v>42865</v>
      </c>
      <c r="I30" s="180">
        <v>5</v>
      </c>
    </row>
    <row r="31" spans="1:9" ht="18" customHeight="1" x14ac:dyDescent="0.2">
      <c r="A31" s="13">
        <v>26</v>
      </c>
      <c r="B31" s="114">
        <v>742</v>
      </c>
      <c r="C31" s="15" t="s">
        <v>57</v>
      </c>
      <c r="D31" s="126" t="s">
        <v>37</v>
      </c>
      <c r="E31" s="87" t="s">
        <v>32</v>
      </c>
      <c r="F31" s="88">
        <v>42720</v>
      </c>
      <c r="I31" s="180"/>
    </row>
    <row r="32" spans="1:9" ht="18" customHeight="1" x14ac:dyDescent="0.2">
      <c r="A32" s="13">
        <v>27</v>
      </c>
      <c r="B32" s="114">
        <v>743</v>
      </c>
      <c r="C32" s="15" t="s">
        <v>58</v>
      </c>
      <c r="D32" s="126" t="s">
        <v>37</v>
      </c>
      <c r="E32" s="87" t="s">
        <v>32</v>
      </c>
      <c r="F32" s="88">
        <v>42937</v>
      </c>
      <c r="I32" s="180"/>
    </row>
    <row r="33" spans="1:9" ht="18" customHeight="1" x14ac:dyDescent="0.2">
      <c r="A33" s="13">
        <v>28</v>
      </c>
      <c r="B33" s="114"/>
      <c r="C33" s="15"/>
      <c r="D33" s="126"/>
      <c r="E33" s="87"/>
      <c r="F33" s="88"/>
      <c r="I33" s="180"/>
    </row>
    <row r="34" spans="1:9" ht="18" customHeight="1" x14ac:dyDescent="0.2">
      <c r="A34" s="13">
        <v>29</v>
      </c>
      <c r="B34" s="114"/>
      <c r="C34" s="15"/>
      <c r="D34" s="126"/>
      <c r="E34" s="87"/>
      <c r="F34" s="88"/>
      <c r="I34" s="180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80"/>
    </row>
    <row r="36" spans="1:9" ht="18" customHeight="1" x14ac:dyDescent="0.2">
      <c r="A36" s="13">
        <v>31</v>
      </c>
      <c r="B36" s="114">
        <v>721</v>
      </c>
      <c r="C36" s="11" t="s">
        <v>79</v>
      </c>
      <c r="D36" s="125" t="s">
        <v>38</v>
      </c>
      <c r="E36" s="85" t="s">
        <v>32</v>
      </c>
      <c r="F36" s="86">
        <v>42447</v>
      </c>
      <c r="I36" s="180">
        <v>6</v>
      </c>
    </row>
    <row r="37" spans="1:9" ht="18" customHeight="1" x14ac:dyDescent="0.2">
      <c r="A37" s="13">
        <v>32</v>
      </c>
      <c r="B37" s="114">
        <v>723</v>
      </c>
      <c r="C37" s="15" t="s">
        <v>80</v>
      </c>
      <c r="D37" s="126" t="s">
        <v>38</v>
      </c>
      <c r="E37" s="87" t="s">
        <v>32</v>
      </c>
      <c r="F37" s="88">
        <v>42399</v>
      </c>
      <c r="I37" s="180"/>
    </row>
    <row r="38" spans="1:9" ht="18" customHeight="1" x14ac:dyDescent="0.2">
      <c r="A38" s="13">
        <v>33</v>
      </c>
      <c r="B38" s="114">
        <v>730</v>
      </c>
      <c r="C38" s="15" t="s">
        <v>81</v>
      </c>
      <c r="D38" s="126" t="s">
        <v>38</v>
      </c>
      <c r="E38" s="87" t="s">
        <v>32</v>
      </c>
      <c r="F38" s="88">
        <v>42899</v>
      </c>
      <c r="I38" s="180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80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80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80"/>
    </row>
    <row r="42" spans="1:9" ht="18" customHeight="1" x14ac:dyDescent="0.2">
      <c r="A42" s="13">
        <v>37</v>
      </c>
      <c r="B42" s="114">
        <v>75</v>
      </c>
      <c r="C42" s="11" t="s">
        <v>59</v>
      </c>
      <c r="D42" s="125" t="s">
        <v>31</v>
      </c>
      <c r="E42" s="85" t="s">
        <v>30</v>
      </c>
      <c r="F42" s="12">
        <v>42748</v>
      </c>
      <c r="I42" s="180">
        <v>7</v>
      </c>
    </row>
    <row r="43" spans="1:9" ht="18" customHeight="1" x14ac:dyDescent="0.2">
      <c r="A43" s="13">
        <v>38</v>
      </c>
      <c r="B43" s="114">
        <v>74</v>
      </c>
      <c r="C43" s="15" t="s">
        <v>60</v>
      </c>
      <c r="D43" s="126" t="s">
        <v>31</v>
      </c>
      <c r="E43" s="87" t="s">
        <v>30</v>
      </c>
      <c r="F43" s="17">
        <v>42905</v>
      </c>
      <c r="H43" s="113"/>
      <c r="I43" s="180"/>
    </row>
    <row r="44" spans="1:9" ht="18" customHeight="1" x14ac:dyDescent="0.2">
      <c r="A44" s="13">
        <v>39</v>
      </c>
      <c r="B44" s="114">
        <v>73</v>
      </c>
      <c r="C44" s="15" t="s">
        <v>61</v>
      </c>
      <c r="D44" s="126" t="s">
        <v>31</v>
      </c>
      <c r="E44" s="87" t="s">
        <v>30</v>
      </c>
      <c r="F44" s="17">
        <v>42917</v>
      </c>
      <c r="H44" s="113"/>
      <c r="I44" s="180"/>
    </row>
    <row r="45" spans="1:9" ht="18" customHeight="1" x14ac:dyDescent="0.2">
      <c r="A45" s="13">
        <v>40</v>
      </c>
      <c r="B45" s="114">
        <v>72</v>
      </c>
      <c r="C45" s="15" t="s">
        <v>62</v>
      </c>
      <c r="D45" s="126" t="s">
        <v>31</v>
      </c>
      <c r="E45" s="87" t="s">
        <v>30</v>
      </c>
      <c r="F45" s="17">
        <v>42997</v>
      </c>
      <c r="H45" s="113"/>
      <c r="I45" s="180"/>
    </row>
    <row r="46" spans="1:9" ht="18" customHeight="1" x14ac:dyDescent="0.2">
      <c r="A46" s="13">
        <v>41</v>
      </c>
      <c r="B46" s="114">
        <v>71</v>
      </c>
      <c r="C46" s="15" t="s">
        <v>63</v>
      </c>
      <c r="D46" s="126" t="s">
        <v>31</v>
      </c>
      <c r="E46" s="87" t="s">
        <v>30</v>
      </c>
      <c r="F46" s="17">
        <v>43056</v>
      </c>
      <c r="H46" s="113"/>
      <c r="I46" s="180"/>
    </row>
    <row r="47" spans="1:9" ht="18" customHeight="1" x14ac:dyDescent="0.2">
      <c r="A47" s="13">
        <v>42</v>
      </c>
      <c r="B47" s="114">
        <v>67</v>
      </c>
      <c r="C47" s="19" t="s">
        <v>64</v>
      </c>
      <c r="D47" s="127" t="s">
        <v>31</v>
      </c>
      <c r="E47" s="76" t="s">
        <v>30</v>
      </c>
      <c r="F47" s="20">
        <v>43011</v>
      </c>
      <c r="H47" s="113"/>
      <c r="I47" s="180"/>
    </row>
    <row r="48" spans="1:9" ht="18" customHeight="1" x14ac:dyDescent="0.2">
      <c r="A48" s="13">
        <v>43</v>
      </c>
      <c r="B48" s="114">
        <v>133</v>
      </c>
      <c r="C48" s="11" t="s">
        <v>65</v>
      </c>
      <c r="D48" s="125" t="s">
        <v>33</v>
      </c>
      <c r="E48" s="18" t="s">
        <v>30</v>
      </c>
      <c r="F48" s="12">
        <v>43056</v>
      </c>
      <c r="I48" s="180">
        <v>8</v>
      </c>
    </row>
    <row r="49" spans="1:9" ht="18" customHeight="1" x14ac:dyDescent="0.2">
      <c r="A49" s="13">
        <v>44</v>
      </c>
      <c r="B49" s="114">
        <v>118</v>
      </c>
      <c r="C49" s="15" t="s">
        <v>66</v>
      </c>
      <c r="D49" s="126" t="s">
        <v>67</v>
      </c>
      <c r="E49" s="16" t="s">
        <v>30</v>
      </c>
      <c r="F49" s="17">
        <v>42975</v>
      </c>
      <c r="I49" s="180"/>
    </row>
    <row r="50" spans="1:9" ht="18" customHeight="1" x14ac:dyDescent="0.2">
      <c r="A50" s="13">
        <v>45</v>
      </c>
      <c r="B50" s="122">
        <v>120</v>
      </c>
      <c r="C50" s="83" t="s">
        <v>68</v>
      </c>
      <c r="D50" s="126" t="s">
        <v>69</v>
      </c>
      <c r="E50" s="87" t="s">
        <v>30</v>
      </c>
      <c r="F50" s="88">
        <v>43046</v>
      </c>
      <c r="G50" s="123"/>
      <c r="I50" s="180"/>
    </row>
    <row r="51" spans="1:9" ht="18" customHeight="1" x14ac:dyDescent="0.2">
      <c r="A51" s="13">
        <v>46</v>
      </c>
      <c r="B51" s="122">
        <v>1641</v>
      </c>
      <c r="C51" s="83" t="s">
        <v>70</v>
      </c>
      <c r="D51" s="126" t="s">
        <v>35</v>
      </c>
      <c r="E51" s="87" t="s">
        <v>30</v>
      </c>
      <c r="F51" s="88">
        <v>42821</v>
      </c>
      <c r="G51" s="123"/>
      <c r="I51" s="180"/>
    </row>
    <row r="52" spans="1:9" ht="18" customHeight="1" x14ac:dyDescent="0.2">
      <c r="A52" s="13">
        <v>47</v>
      </c>
      <c r="B52" s="122">
        <v>1642</v>
      </c>
      <c r="C52" s="83" t="s">
        <v>71</v>
      </c>
      <c r="D52" s="126" t="s">
        <v>35</v>
      </c>
      <c r="E52" s="87" t="s">
        <v>30</v>
      </c>
      <c r="F52" s="88">
        <v>42950</v>
      </c>
      <c r="G52" s="123"/>
      <c r="I52" s="180"/>
    </row>
    <row r="53" spans="1:9" ht="18" customHeight="1" x14ac:dyDescent="0.2">
      <c r="A53" s="13">
        <v>48</v>
      </c>
      <c r="B53" s="122">
        <v>1643</v>
      </c>
      <c r="C53" s="84" t="s">
        <v>72</v>
      </c>
      <c r="D53" s="127" t="s">
        <v>35</v>
      </c>
      <c r="E53" s="89" t="s">
        <v>30</v>
      </c>
      <c r="F53" s="90">
        <v>42530</v>
      </c>
      <c r="G53" s="123"/>
      <c r="I53" s="180"/>
    </row>
    <row r="54" spans="1:9" s="113" customFormat="1" ht="18" customHeight="1" x14ac:dyDescent="0.2">
      <c r="A54" s="13">
        <v>49</v>
      </c>
      <c r="B54" s="122">
        <v>815</v>
      </c>
      <c r="C54" s="82" t="s">
        <v>73</v>
      </c>
      <c r="D54" s="125" t="s">
        <v>36</v>
      </c>
      <c r="E54" s="85" t="s">
        <v>30</v>
      </c>
      <c r="F54" s="86">
        <v>42762</v>
      </c>
      <c r="G54" s="123"/>
      <c r="I54" s="180">
        <v>9</v>
      </c>
    </row>
    <row r="55" spans="1:9" s="113" customFormat="1" ht="18" customHeight="1" x14ac:dyDescent="0.2">
      <c r="A55" s="13">
        <v>50</v>
      </c>
      <c r="B55" s="122">
        <v>421</v>
      </c>
      <c r="C55" s="83" t="s">
        <v>74</v>
      </c>
      <c r="D55" s="126" t="s">
        <v>75</v>
      </c>
      <c r="E55" s="87" t="s">
        <v>30</v>
      </c>
      <c r="F55" s="88">
        <v>42416</v>
      </c>
      <c r="G55" s="123"/>
      <c r="I55" s="180"/>
    </row>
    <row r="56" spans="1:9" s="113" customFormat="1" ht="18" customHeight="1" x14ac:dyDescent="0.2">
      <c r="A56" s="13">
        <v>51</v>
      </c>
      <c r="B56" s="122">
        <v>744</v>
      </c>
      <c r="C56" s="83" t="s">
        <v>76</v>
      </c>
      <c r="D56" s="126" t="s">
        <v>37</v>
      </c>
      <c r="E56" s="87" t="s">
        <v>30</v>
      </c>
      <c r="F56" s="88">
        <v>42917</v>
      </c>
      <c r="G56" s="123"/>
      <c r="I56" s="180"/>
    </row>
    <row r="57" spans="1:9" s="113" customFormat="1" ht="18" customHeight="1" x14ac:dyDescent="0.2">
      <c r="A57" s="13">
        <v>52</v>
      </c>
      <c r="B57" s="122">
        <v>745</v>
      </c>
      <c r="C57" s="83" t="s">
        <v>77</v>
      </c>
      <c r="D57" s="126" t="s">
        <v>37</v>
      </c>
      <c r="E57" s="87" t="s">
        <v>30</v>
      </c>
      <c r="F57" s="88">
        <v>42821</v>
      </c>
      <c r="G57" s="123"/>
      <c r="I57" s="180"/>
    </row>
    <row r="58" spans="1:9" s="113" customFormat="1" ht="18" customHeight="1" x14ac:dyDescent="0.2">
      <c r="A58" s="13">
        <v>53</v>
      </c>
      <c r="B58" s="122">
        <v>921</v>
      </c>
      <c r="C58" s="83" t="s">
        <v>82</v>
      </c>
      <c r="D58" s="126" t="s">
        <v>67</v>
      </c>
      <c r="E58" s="87" t="s">
        <v>30</v>
      </c>
      <c r="F58" s="88">
        <v>42799</v>
      </c>
      <c r="G58" s="123"/>
      <c r="I58" s="180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80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80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80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80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80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80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80"/>
    </row>
    <row r="66" spans="1:9" ht="18" customHeight="1" x14ac:dyDescent="0.2">
      <c r="A66" s="13">
        <v>61</v>
      </c>
      <c r="B66" s="160"/>
      <c r="C66" s="82"/>
      <c r="D66" s="125"/>
      <c r="E66" s="85"/>
      <c r="F66" s="86"/>
      <c r="G66" s="123"/>
      <c r="I66" s="180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80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80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80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80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80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80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80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80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80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80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80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80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80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80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80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80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80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80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80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80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80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80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80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84:I89"/>
    <mergeCell ref="I48:I53"/>
    <mergeCell ref="I54:I59"/>
    <mergeCell ref="I60:I65"/>
    <mergeCell ref="I66:I71"/>
    <mergeCell ref="I72:I77"/>
    <mergeCell ref="I78:I83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4:B455 B66:B80 B6:B23 B82:B191 B25:B53">
    <cfRule type="duplicateValues" dxfId="46" priority="25" stopIfTrue="1"/>
  </conditionalFormatting>
  <conditionalFormatting sqref="B192:B193">
    <cfRule type="duplicateValues" dxfId="45" priority="20" stopIfTrue="1"/>
  </conditionalFormatting>
  <conditionalFormatting sqref="B6:B11">
    <cfRule type="duplicateValues" dxfId="44" priority="19" stopIfTrue="1"/>
  </conditionalFormatting>
  <conditionalFormatting sqref="C66:C154 C6:C23 C25:C53">
    <cfRule type="duplicateValues" dxfId="43" priority="18" stopIfTrue="1"/>
  </conditionalFormatting>
  <conditionalFormatting sqref="B81">
    <cfRule type="duplicateValues" dxfId="42" priority="17" stopIfTrue="1"/>
  </conditionalFormatting>
  <conditionalFormatting sqref="B54:B65">
    <cfRule type="duplicateValues" dxfId="41" priority="12" stopIfTrue="1"/>
  </conditionalFormatting>
  <conditionalFormatting sqref="C54:C65">
    <cfRule type="duplicateValues" dxfId="40" priority="11" stopIfTrue="1"/>
  </conditionalFormatting>
  <conditionalFormatting sqref="B1:B23 B25:B1048576">
    <cfRule type="duplicateValues" dxfId="39" priority="10" stopIfTrue="1"/>
  </conditionalFormatting>
  <conditionalFormatting sqref="F6:F23 F104:F455 F25:F89">
    <cfRule type="cellIs" dxfId="38" priority="8" stopIfTrue="1" operator="between">
      <formula>$J$8</formula>
      <formula>$K$8</formula>
    </cfRule>
    <cfRule type="cellIs" dxfId="37" priority="9" stopIfTrue="1" operator="between">
      <formula>$J$7</formula>
      <formula>$K$7</formula>
    </cfRule>
  </conditionalFormatting>
  <conditionalFormatting sqref="F90:F103">
    <cfRule type="cellIs" dxfId="36" priority="6" operator="between">
      <formula>$O$9</formula>
      <formula>$P$9</formula>
    </cfRule>
    <cfRule type="cellIs" dxfId="35" priority="7" operator="between">
      <formula>$O$8</formula>
      <formula>$P$8</formula>
    </cfRule>
  </conditionalFormatting>
  <conditionalFormatting sqref="B24">
    <cfRule type="duplicateValues" dxfId="34" priority="5" stopIfTrue="1"/>
  </conditionalFormatting>
  <conditionalFormatting sqref="C24">
    <cfRule type="duplicateValues" dxfId="33" priority="4" stopIfTrue="1"/>
  </conditionalFormatting>
  <conditionalFormatting sqref="B24">
    <cfRule type="duplicateValues" dxfId="32" priority="3" stopIfTrue="1"/>
  </conditionalFormatting>
  <conditionalFormatting sqref="F24">
    <cfRule type="cellIs" dxfId="31" priority="1" stopIfTrue="1" operator="between">
      <formula>$J$8</formula>
      <formula>$K$8</formula>
    </cfRule>
    <cfRule type="cellIs" dxfId="30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69" orientation="portrait" horizontalDpi="300" verticalDpi="300" r:id="rId1"/>
  <headerFooter alignWithMargins="0">
    <oddFooter>&amp;C&amp;P</oddFooter>
  </headerFooter>
  <rowBreaks count="2" manualBreakCount="2"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tabSelected="1" view="pageBreakPreview" zoomScaleNormal="100" zoomScaleSheetLayoutView="100" workbookViewId="0">
      <selection activeCell="P12" sqref="P12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ht="15.75" x14ac:dyDescent="0.2">
      <c r="A2" s="189" t="str">
        <f>KAPAK!B26</f>
        <v>CUMHURİYET KOŞUSU</v>
      </c>
      <c r="B2" s="189"/>
      <c r="C2" s="189"/>
      <c r="D2" s="189"/>
      <c r="E2" s="189"/>
      <c r="F2" s="189"/>
      <c r="G2" s="189"/>
      <c r="H2" s="189"/>
    </row>
    <row r="3" spans="1:16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x14ac:dyDescent="0.2">
      <c r="A4" s="187" t="str">
        <f>KAPAK!B28</f>
        <v>2016-2017 DOĞUMLU ERKEKLER</v>
      </c>
      <c r="B4" s="187"/>
      <c r="C4" s="187"/>
      <c r="D4" s="132" t="str">
        <f>KAPAK!B27</f>
        <v>600 M</v>
      </c>
      <c r="E4" s="133"/>
      <c r="F4" s="191">
        <f>KAPAK!B30</f>
        <v>45953.541666666664</v>
      </c>
      <c r="G4" s="191"/>
      <c r="H4" s="191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723</v>
      </c>
      <c r="C6" s="4" t="str">
        <f>IF(ISERROR(VLOOKUP(B6,'START LİSTE'!$B$6:$F$1255,2,0)),"",VLOOKUP(B6,'START LİSTE'!$B$6:$F$1255,2,0))</f>
        <v>MUHAMMED EMİN GÜNAYDIN</v>
      </c>
      <c r="D6" s="4" t="str">
        <f>IF(ISERROR(VLOOKUP(B6,'START LİSTE'!$B$6:$F$1255,3,0)),"",VLOOKUP(B6,'START LİSTE'!$B$6:$F$1255,3,0))</f>
        <v>KEPEZ ATATÜRK İLKOKULU</v>
      </c>
      <c r="E6" s="5" t="str">
        <f>IF(ISERROR(VLOOKUP(B6,'START LİSTE'!$B$6:$F$1255,4,0)),"",VLOOKUP(B6,'START LİSTE'!$B$6:$F$1255,4,0))</f>
        <v>T</v>
      </c>
      <c r="F6" s="6">
        <f>IF(ISERROR(VLOOKUP($B6,'START LİSTE'!$B$6:$F$1255,5,0)),"",VLOOKUP($B6,'START LİSTE'!$B$6:$F$1255,5,0))</f>
        <v>42399</v>
      </c>
      <c r="G6" s="91">
        <v>212</v>
      </c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1642</v>
      </c>
      <c r="C7" s="4" t="str">
        <f>IF(ISERROR(VLOOKUP(B7,'START LİSTE'!$B$6:$F$1255,2,0)),"",VLOOKUP(B7,'START LİSTE'!$B$6:$F$1255,2,0))</f>
        <v>EMİR DÜNYA</v>
      </c>
      <c r="D7" s="4" t="str">
        <f>IF(ISERROR(VLOOKUP(B7,'START LİSTE'!$B$6:$F$1255,3,0)),"",VLOOKUP(B7,'START LİSTE'!$B$6:$F$1255,3,0))</f>
        <v>İSMAİL KAYMAK İLKOKULU</v>
      </c>
      <c r="E7" s="5" t="str">
        <f>IF(ISERROR(VLOOKUP(B7,'START LİSTE'!$B$6:$F$1255,4,0)),"",VLOOKUP(B7,'START LİSTE'!$B$6:$F$1255,4,0))</f>
        <v>F</v>
      </c>
      <c r="F7" s="6">
        <f>IF(ISERROR(VLOOKUP($B7,'START LİSTE'!$B$6:$F$1255,5,0)),"",VLOOKUP($B7,'START LİSTE'!$B$6:$F$1255,5,0))</f>
        <v>42950</v>
      </c>
      <c r="G7" s="91">
        <v>213</v>
      </c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1643</v>
      </c>
      <c r="C8" s="4" t="str">
        <f>IF(ISERROR(VLOOKUP(B8,'START LİSTE'!$B$6:$F$1255,2,0)),"",VLOOKUP(B8,'START LİSTE'!$B$6:$F$1255,2,0))</f>
        <v>YİĞİT TAŞCI</v>
      </c>
      <c r="D8" s="4" t="str">
        <f>IF(ISERROR(VLOOKUP(B8,'START LİSTE'!$B$6:$F$1255,3,0)),"",VLOOKUP(B8,'START LİSTE'!$B$6:$F$1255,3,0))</f>
        <v>İSMAİL KAYMAK İLKOKULU</v>
      </c>
      <c r="E8" s="5" t="str">
        <f>IF(ISERROR(VLOOKUP(B8,'START LİSTE'!$B$6:$F$1255,4,0)),"",VLOOKUP(B8,'START LİSTE'!$B$6:$F$1255,4,0))</f>
        <v>F</v>
      </c>
      <c r="F8" s="6">
        <f>IF(ISERROR(VLOOKUP($B8,'START LİSTE'!$B$6:$F$1255,5,0)),"",VLOOKUP($B8,'START LİSTE'!$B$6:$F$1255,5,0))</f>
        <v>42530</v>
      </c>
      <c r="G8" s="91">
        <v>218</v>
      </c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80</v>
      </c>
      <c r="C9" s="4" t="str">
        <f>IF(ISERROR(VLOOKUP(B9,'START LİSTE'!$B$6:$F$1255,2,0)),"",VLOOKUP(B9,'START LİSTE'!$B$6:$F$1255,2,0))</f>
        <v>İNANÇ KARAOGUS</v>
      </c>
      <c r="D9" s="4" t="str">
        <f>IF(ISERROR(VLOOKUP(B9,'START LİSTE'!$B$6:$F$1255,3,0)),"",VLOOKUP(B9,'START LİSTE'!$B$6:$F$1255,3,0))</f>
        <v>ATATÜRK İLKOKULU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42380</v>
      </c>
      <c r="G9" s="91">
        <v>220</v>
      </c>
      <c r="H9" s="7"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1681</v>
      </c>
      <c r="C10" s="4" t="str">
        <f>IF(ISERROR(VLOOKUP(B10,'START LİSTE'!$B$6:$F$1255,2,0)),"",VLOOKUP(B10,'START LİSTE'!$B$6:$F$1255,2,0))</f>
        <v>Can Aras İyigün</v>
      </c>
      <c r="D10" s="4" t="str">
        <f>IF(ISERROR(VLOOKUP(B10,'START LİSTE'!$B$6:$F$1255,3,0)),"",VLOOKUP(B10,'START LİSTE'!$B$6:$F$1255,3,0))</f>
        <v>Özel İstek 1915 İlkokulu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42600</v>
      </c>
      <c r="G10" s="91">
        <v>222</v>
      </c>
      <c r="H10" s="7"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3">
        <v>741</v>
      </c>
      <c r="C11" s="4" t="str">
        <f>IF(ISERROR(VLOOKUP(B11,'START LİSTE'!$B$6:$F$1255,2,0)),"",VLOOKUP(B11,'START LİSTE'!$B$6:$F$1255,2,0))</f>
        <v>KIVANÇ ÇELİK</v>
      </c>
      <c r="D11" s="4" t="str">
        <f>IF(ISERROR(VLOOKUP(B11,'START LİSTE'!$B$6:$F$1255,3,0)),"",VLOOKUP(B11,'START LİSTE'!$B$6:$F$1255,3,0))</f>
        <v>18 MART İLKOKULU</v>
      </c>
      <c r="E11" s="5" t="str">
        <f>IF(ISERROR(VLOOKUP(B11,'START LİSTE'!$B$6:$F$1255,4,0)),"",VLOOKUP(B11,'START LİSTE'!$B$6:$F$1255,4,0))</f>
        <v>T</v>
      </c>
      <c r="F11" s="6">
        <f>IF(ISERROR(VLOOKUP($B11,'START LİSTE'!$B$6:$F$1255,5,0)),"",VLOOKUP($B11,'START LİSTE'!$B$6:$F$1255,5,0))</f>
        <v>42865</v>
      </c>
      <c r="G11" s="91">
        <v>223</v>
      </c>
      <c r="H11" s="7">
        <v>6</v>
      </c>
      <c r="I11" s="70">
        <f>IF(ISERROR(VLOOKUP($B11,'START LİSTE'!$B$6:$G$1255,6,0)),"",VLOOKUP($B11,'START LİSTE'!$B$6:$G$1255,6,0))</f>
        <v>0</v>
      </c>
    </row>
    <row r="12" spans="1:16" ht="18" customHeight="1" x14ac:dyDescent="0.2">
      <c r="A12" s="2">
        <f t="shared" si="0"/>
        <v>7</v>
      </c>
      <c r="B12" s="3">
        <v>79</v>
      </c>
      <c r="C12" s="4" t="str">
        <f>IF(ISERROR(VLOOKUP(B12,'START LİSTE'!$B$6:$F$1255,2,0)),"",VLOOKUP(B12,'START LİSTE'!$B$6:$F$1255,2,0))</f>
        <v>MUHAMMED BOTAN</v>
      </c>
      <c r="D12" s="4" t="str">
        <f>IF(ISERROR(VLOOKUP(B12,'START LİSTE'!$B$6:$F$1255,3,0)),"",VLOOKUP(B12,'START LİSTE'!$B$6:$F$1255,3,0))</f>
        <v>ATATÜRK İLKOKULU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42431</v>
      </c>
      <c r="G12" s="91">
        <v>224</v>
      </c>
      <c r="H12" s="7">
        <v>7</v>
      </c>
      <c r="I12" s="70">
        <f>IF(ISERROR(VLOOKUP($B12,'START LİSTE'!$B$6:$G$1255,6,0)),"",VLOOKUP($B12,'START LİSTE'!$B$6:$G$1255,6,0))</f>
        <v>0</v>
      </c>
    </row>
    <row r="13" spans="1:16" ht="18" customHeight="1" x14ac:dyDescent="0.2">
      <c r="A13" s="2">
        <f t="shared" si="0"/>
        <v>8</v>
      </c>
      <c r="B13" s="3">
        <v>71</v>
      </c>
      <c r="C13" s="4" t="str">
        <f>IF(ISERROR(VLOOKUP(B13,'START LİSTE'!$B$6:$F$1255,2,0)),"",VLOOKUP(B13,'START LİSTE'!$B$6:$F$1255,2,0))</f>
        <v>MEHMET EMİR BAL</v>
      </c>
      <c r="D13" s="4" t="str">
        <f>IF(ISERROR(VLOOKUP(B13,'START LİSTE'!$B$6:$F$1255,3,0)),"",VLOOKUP(B13,'START LİSTE'!$B$6:$F$1255,3,0))</f>
        <v>ATATÜRK İLKOKULU</v>
      </c>
      <c r="E13" s="5" t="str">
        <f>IF(ISERROR(VLOOKUP(B13,'START LİSTE'!$B$6:$F$1255,4,0)),"",VLOOKUP(B13,'START LİSTE'!$B$6:$F$1255,4,0))</f>
        <v>F</v>
      </c>
      <c r="F13" s="6">
        <f>IF(ISERROR(VLOOKUP($B13,'START LİSTE'!$B$6:$F$1255,5,0)),"",VLOOKUP($B13,'START LİSTE'!$B$6:$F$1255,5,0))</f>
        <v>43056</v>
      </c>
      <c r="G13" s="91">
        <v>224</v>
      </c>
      <c r="H13" s="7">
        <v>8</v>
      </c>
      <c r="I13" s="70">
        <f>IF(ISERROR(VLOOKUP($B13,'START LİSTE'!$B$6:$G$1255,6,0)),"",VLOOKUP($B13,'START LİSTE'!$B$6:$G$1255,6,0))</f>
        <v>0</v>
      </c>
    </row>
    <row r="14" spans="1:16" ht="18" customHeight="1" x14ac:dyDescent="0.2">
      <c r="A14" s="2">
        <f t="shared" si="0"/>
        <v>9</v>
      </c>
      <c r="B14" s="3">
        <v>742</v>
      </c>
      <c r="C14" s="4" t="str">
        <f>IF(ISERROR(VLOOKUP(B14,'START LİSTE'!$B$6:$F$1255,2,0)),"",VLOOKUP(B14,'START LİSTE'!$B$6:$F$1255,2,0))</f>
        <v>EYMEN ARSLAN YARDIMCI</v>
      </c>
      <c r="D14" s="4" t="str">
        <f>IF(ISERROR(VLOOKUP(B14,'START LİSTE'!$B$6:$F$1255,3,0)),"",VLOOKUP(B14,'START LİSTE'!$B$6:$F$1255,3,0))</f>
        <v>18 MART İLKOKULU</v>
      </c>
      <c r="E14" s="5" t="str">
        <f>IF(ISERROR(VLOOKUP(B14,'START LİSTE'!$B$6:$F$1255,4,0)),"",VLOOKUP(B14,'START LİSTE'!$B$6:$F$1255,4,0))</f>
        <v>T</v>
      </c>
      <c r="F14" s="6">
        <f>IF(ISERROR(VLOOKUP($B14,'START LİSTE'!$B$6:$F$1255,5,0)),"",VLOOKUP($B14,'START LİSTE'!$B$6:$F$1255,5,0))</f>
        <v>42720</v>
      </c>
      <c r="G14" s="91">
        <v>225</v>
      </c>
      <c r="H14" s="7">
        <v>9</v>
      </c>
      <c r="I14" s="70">
        <f>IF(ISERROR(VLOOKUP($B14,'START LİSTE'!$B$6:$G$1255,6,0)),"",VLOOKUP($B14,'START LİSTE'!$B$6:$G$1255,6,0))</f>
        <v>0</v>
      </c>
    </row>
    <row r="15" spans="1:16" ht="18" customHeight="1" x14ac:dyDescent="0.2">
      <c r="A15" s="2">
        <f t="shared" si="0"/>
        <v>10</v>
      </c>
      <c r="B15" s="3">
        <v>78</v>
      </c>
      <c r="C15" s="4" t="str">
        <f>IF(ISERROR(VLOOKUP(B15,'START LİSTE'!$B$6:$F$1255,2,0)),"",VLOOKUP(B15,'START LİSTE'!$B$6:$F$1255,2,0))</f>
        <v>KEMAL PALAOĞLU</v>
      </c>
      <c r="D15" s="4" t="str">
        <f>IF(ISERROR(VLOOKUP(B15,'START LİSTE'!$B$6:$F$1255,3,0)),"",VLOOKUP(B15,'START LİSTE'!$B$6:$F$1255,3,0))</f>
        <v>ATATÜRK İLKOKULU</v>
      </c>
      <c r="E15" s="5" t="str">
        <f>IF(ISERROR(VLOOKUP(B15,'START LİSTE'!$B$6:$F$1255,4,0)),"",VLOOKUP(B15,'START LİSTE'!$B$6:$F$1255,4,0))</f>
        <v>T</v>
      </c>
      <c r="F15" s="6">
        <f>IF(ISERROR(VLOOKUP($B15,'START LİSTE'!$B$6:$F$1255,5,0)),"",VLOOKUP($B15,'START LİSTE'!$B$6:$F$1255,5,0))</f>
        <v>42392</v>
      </c>
      <c r="G15" s="91">
        <v>229</v>
      </c>
      <c r="H15" s="7">
        <v>10</v>
      </c>
      <c r="I15" s="70">
        <f>IF(ISERROR(VLOOKUP($B15,'START LİSTE'!$B$6:$G$1255,6,0)),"",VLOOKUP($B15,'START LİSTE'!$B$6:$G$1255,6,0))</f>
        <v>0</v>
      </c>
    </row>
    <row r="16" spans="1:16" ht="18" customHeight="1" x14ac:dyDescent="0.2">
      <c r="A16" s="2">
        <f t="shared" si="0"/>
        <v>11</v>
      </c>
      <c r="B16" s="3">
        <v>806</v>
      </c>
      <c r="C16" s="4" t="str">
        <f>IF(ISERROR(VLOOKUP(B16,'START LİSTE'!$B$6:$F$1255,2,0)),"",VLOOKUP(B16,'START LİSTE'!$B$6:$F$1255,2,0))</f>
        <v>ZÜBEYR ARSLAN</v>
      </c>
      <c r="D16" s="4" t="str">
        <f>IF(ISERROR(VLOOKUP(B16,'START LİSTE'!$B$6:$F$1255,3,0)),"",VLOOKUP(B16,'START LİSTE'!$B$6:$F$1255,3,0))</f>
        <v>MUSTAFA KEMAL İLKOKULU</v>
      </c>
      <c r="E16" s="5" t="str">
        <f>IF(ISERROR(VLOOKUP(B16,'START LİSTE'!$B$6:$F$1255,4,0)),"",VLOOKUP(B16,'START LİSTE'!$B$6:$F$1255,4,0))</f>
        <v>T</v>
      </c>
      <c r="F16" s="6">
        <f>IF(ISERROR(VLOOKUP($B16,'START LİSTE'!$B$6:$F$1255,5,0)),"",VLOOKUP($B16,'START LİSTE'!$B$6:$F$1255,5,0))</f>
        <v>42544</v>
      </c>
      <c r="G16" s="91">
        <v>230</v>
      </c>
      <c r="H16" s="7">
        <v>11</v>
      </c>
      <c r="I16" s="70">
        <f>IF(ISERROR(VLOOKUP($B16,'START LİSTE'!$B$6:$G$1255,6,0)),"",VLOOKUP($B16,'START LİSTE'!$B$6:$G$1255,6,0))</f>
        <v>0</v>
      </c>
    </row>
    <row r="17" spans="1:9" ht="18" customHeight="1" x14ac:dyDescent="0.2">
      <c r="A17" s="2">
        <f t="shared" si="0"/>
        <v>12</v>
      </c>
      <c r="B17" s="3">
        <v>133</v>
      </c>
      <c r="C17" s="4" t="str">
        <f>IF(ISERROR(VLOOKUP(B17,'START LİSTE'!$B$6:$F$1255,2,0)),"",VLOOKUP(B17,'START LİSTE'!$B$6:$F$1255,2,0))</f>
        <v>EFE TEKİN</v>
      </c>
      <c r="D17" s="4" t="str">
        <f>IF(ISERROR(VLOOKUP(B17,'START LİSTE'!$B$6:$F$1255,3,0)),"",VLOOKUP(B17,'START LİSTE'!$B$6:$F$1255,3,0))</f>
        <v>TİCARET BORSASI İLKOKULU</v>
      </c>
      <c r="E17" s="5" t="str">
        <f>IF(ISERROR(VLOOKUP(B17,'START LİSTE'!$B$6:$F$1255,4,0)),"",VLOOKUP(B17,'START LİSTE'!$B$6:$F$1255,4,0))</f>
        <v>F</v>
      </c>
      <c r="F17" s="6">
        <f>IF(ISERROR(VLOOKUP($B17,'START LİSTE'!$B$6:$F$1255,5,0)),"",VLOOKUP($B17,'START LİSTE'!$B$6:$F$1255,5,0))</f>
        <v>43056</v>
      </c>
      <c r="G17" s="91">
        <v>231</v>
      </c>
      <c r="H17" s="7">
        <v>12</v>
      </c>
      <c r="I17" s="70">
        <f>IF(ISERROR(VLOOKUP($B17,'START LİSTE'!$B$6:$G$1255,6,0)),"",VLOOKUP($B17,'START LİSTE'!$B$6:$G$1255,6,0))</f>
        <v>0</v>
      </c>
    </row>
    <row r="18" spans="1:9" ht="18" customHeight="1" x14ac:dyDescent="0.2">
      <c r="A18" s="2">
        <f t="shared" si="0"/>
        <v>13</v>
      </c>
      <c r="B18" s="3">
        <v>807</v>
      </c>
      <c r="C18" s="4" t="str">
        <f>IF(ISERROR(VLOOKUP(B18,'START LİSTE'!$B$6:$F$1255,2,0)),"",VLOOKUP(B18,'START LİSTE'!$B$6:$F$1255,2,0))</f>
        <v>M. EMİRCAN</v>
      </c>
      <c r="D18" s="4" t="str">
        <f>IF(ISERROR(VLOOKUP(B18,'START LİSTE'!$B$6:$F$1255,3,0)),"",VLOOKUP(B18,'START LİSTE'!$B$6:$F$1255,3,0))</f>
        <v>MUSTAFA KEMAL İLKOKULU</v>
      </c>
      <c r="E18" s="5" t="str">
        <f>IF(ISERROR(VLOOKUP(B18,'START LİSTE'!$B$6:$F$1255,4,0)),"",VLOOKUP(B18,'START LİSTE'!$B$6:$F$1255,4,0))</f>
        <v>T</v>
      </c>
      <c r="F18" s="6">
        <f>IF(ISERROR(VLOOKUP($B18,'START LİSTE'!$B$6:$F$1255,5,0)),"",VLOOKUP($B18,'START LİSTE'!$B$6:$F$1255,5,0))</f>
        <v>42653</v>
      </c>
      <c r="G18" s="91">
        <v>231</v>
      </c>
      <c r="H18" s="7">
        <v>13</v>
      </c>
      <c r="I18" s="70">
        <f>IF(ISERROR(VLOOKUP($B18,'START LİSTE'!$B$6:$G$1255,6,0)),"",VLOOKUP($B18,'START LİSTE'!$B$6:$G$1255,6,0))</f>
        <v>0</v>
      </c>
    </row>
    <row r="19" spans="1:9" ht="18" customHeight="1" x14ac:dyDescent="0.2">
      <c r="A19" s="2">
        <f t="shared" si="0"/>
        <v>14</v>
      </c>
      <c r="B19" s="3">
        <v>721</v>
      </c>
      <c r="C19" s="4" t="str">
        <f>IF(ISERROR(VLOOKUP(B19,'START LİSTE'!$B$6:$F$1255,2,0)),"",VLOOKUP(B19,'START LİSTE'!$B$6:$F$1255,2,0))</f>
        <v>TANER GÜNAYDIN</v>
      </c>
      <c r="D19" s="4" t="str">
        <f>IF(ISERROR(VLOOKUP(B19,'START LİSTE'!$B$6:$F$1255,3,0)),"",VLOOKUP(B19,'START LİSTE'!$B$6:$F$1255,3,0))</f>
        <v>KEPEZ ATATÜRK İLKOKULU</v>
      </c>
      <c r="E19" s="5" t="str">
        <f>IF(ISERROR(VLOOKUP(B19,'START LİSTE'!$B$6:$F$1255,4,0)),"",VLOOKUP(B19,'START LİSTE'!$B$6:$F$1255,4,0))</f>
        <v>T</v>
      </c>
      <c r="F19" s="6">
        <f>IF(ISERROR(VLOOKUP($B19,'START LİSTE'!$B$6:$F$1255,5,0)),"",VLOOKUP($B19,'START LİSTE'!$B$6:$F$1255,5,0))</f>
        <v>42447</v>
      </c>
      <c r="G19" s="91">
        <v>232</v>
      </c>
      <c r="H19" s="7">
        <v>14</v>
      </c>
      <c r="I19" s="70">
        <f>IF(ISERROR(VLOOKUP($B19,'START LİSTE'!$B$6:$G$1255,6,0)),"",VLOOKUP($B19,'START LİSTE'!$B$6:$G$1255,6,0))</f>
        <v>0</v>
      </c>
    </row>
    <row r="20" spans="1:9" ht="18" customHeight="1" x14ac:dyDescent="0.2">
      <c r="A20" s="2">
        <f t="shared" si="0"/>
        <v>15</v>
      </c>
      <c r="B20" s="3">
        <v>730</v>
      </c>
      <c r="C20" s="4" t="str">
        <f>IF(ISERROR(VLOOKUP(B20,'START LİSTE'!$B$6:$F$1255,2,0)),"",VLOOKUP(B20,'START LİSTE'!$B$6:$F$1255,2,0))</f>
        <v>ÖMER GÜMÜŞLÜ</v>
      </c>
      <c r="D20" s="4" t="str">
        <f>IF(ISERROR(VLOOKUP(B20,'START LİSTE'!$B$6:$F$1255,3,0)),"",VLOOKUP(B20,'START LİSTE'!$B$6:$F$1255,3,0))</f>
        <v>KEPEZ ATATÜRK İLKOKULU</v>
      </c>
      <c r="E20" s="5" t="str">
        <f>IF(ISERROR(VLOOKUP(B20,'START LİSTE'!$B$6:$F$1255,4,0)),"",VLOOKUP(B20,'START LİSTE'!$B$6:$F$1255,4,0))</f>
        <v>T</v>
      </c>
      <c r="F20" s="6">
        <f>IF(ISERROR(VLOOKUP($B20,'START LİSTE'!$B$6:$F$1255,5,0)),"",VLOOKUP($B20,'START LİSTE'!$B$6:$F$1255,5,0))</f>
        <v>42899</v>
      </c>
      <c r="G20" s="91">
        <v>232</v>
      </c>
      <c r="H20" s="7">
        <v>15</v>
      </c>
      <c r="I20" s="70">
        <f>IF(ISERROR(VLOOKUP($B20,'START LİSTE'!$B$6:$G$1255,6,0)),"",VLOOKUP($B20,'START LİSTE'!$B$6:$G$1255,6,0))</f>
        <v>0</v>
      </c>
    </row>
    <row r="21" spans="1:9" ht="18" customHeight="1" x14ac:dyDescent="0.2">
      <c r="A21" s="2">
        <f t="shared" si="0"/>
        <v>16</v>
      </c>
      <c r="B21" s="3">
        <v>1641</v>
      </c>
      <c r="C21" s="4" t="str">
        <f>IF(ISERROR(VLOOKUP(B21,'START LİSTE'!$B$6:$F$1255,2,0)),"",VLOOKUP(B21,'START LİSTE'!$B$6:$F$1255,2,0))</f>
        <v>BATU BİRBEN</v>
      </c>
      <c r="D21" s="4" t="str">
        <f>IF(ISERROR(VLOOKUP(B21,'START LİSTE'!$B$6:$F$1255,3,0)),"",VLOOKUP(B21,'START LİSTE'!$B$6:$F$1255,3,0))</f>
        <v>İSMAİL KAYMAK İLKOKULU</v>
      </c>
      <c r="E21" s="5" t="str">
        <f>IF(ISERROR(VLOOKUP(B21,'START LİSTE'!$B$6:$F$1255,4,0)),"",VLOOKUP(B21,'START LİSTE'!$B$6:$F$1255,4,0))</f>
        <v>F</v>
      </c>
      <c r="F21" s="6">
        <f>IF(ISERROR(VLOOKUP($B21,'START LİSTE'!$B$6:$F$1255,5,0)),"",VLOOKUP($B21,'START LİSTE'!$B$6:$F$1255,5,0))</f>
        <v>42821</v>
      </c>
      <c r="G21" s="91">
        <v>233</v>
      </c>
      <c r="H21" s="7">
        <v>16</v>
      </c>
      <c r="I21" s="70">
        <f>IF(ISERROR(VLOOKUP($B21,'START LİSTE'!$B$6:$G$1255,6,0)),"",VLOOKUP($B21,'START LİSTE'!$B$6:$G$1255,6,0))</f>
        <v>0</v>
      </c>
    </row>
    <row r="22" spans="1:9" ht="18" customHeight="1" x14ac:dyDescent="0.2">
      <c r="A22" s="2">
        <f t="shared" si="0"/>
        <v>17</v>
      </c>
      <c r="B22" s="3">
        <v>312</v>
      </c>
      <c r="C22" s="4" t="str">
        <f>IF(ISERROR(VLOOKUP(B22,'START LİSTE'!$B$6:$F$1255,2,0)),"",VLOOKUP(B22,'START LİSTE'!$B$6:$F$1255,2,0))</f>
        <v>EGE YUSUF TOPAL</v>
      </c>
      <c r="D22" s="4" t="str">
        <f>IF(ISERROR(VLOOKUP(B22,'START LİSTE'!$B$6:$F$1255,3,0)),"",VLOOKUP(B22,'START LİSTE'!$B$6:$F$1255,3,0))</f>
        <v>Hüseyin Akif Terzioğlu İlkokulu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42416</v>
      </c>
      <c r="G22" s="91">
        <v>233</v>
      </c>
      <c r="H22" s="7">
        <v>17</v>
      </c>
      <c r="I22" s="70">
        <f>IF(ISERROR(VLOOKUP($B22,'START LİSTE'!$B$6:$G$1255,6,0)),"",VLOOKUP($B22,'START LİSTE'!$B$6:$G$1255,6,0))</f>
        <v>0</v>
      </c>
    </row>
    <row r="23" spans="1:9" ht="18" customHeight="1" x14ac:dyDescent="0.2">
      <c r="A23" s="2">
        <f t="shared" si="0"/>
        <v>18</v>
      </c>
      <c r="B23" s="3">
        <v>743</v>
      </c>
      <c r="C23" s="4" t="str">
        <f>IF(ISERROR(VLOOKUP(B23,'START LİSTE'!$B$6:$F$1255,2,0)),"",VLOOKUP(B23,'START LİSTE'!$B$6:$F$1255,2,0))</f>
        <v>YUSUF MİRAÇ BODA</v>
      </c>
      <c r="D23" s="4" t="str">
        <f>IF(ISERROR(VLOOKUP(B23,'START LİSTE'!$B$6:$F$1255,3,0)),"",VLOOKUP(B23,'START LİSTE'!$B$6:$F$1255,3,0))</f>
        <v>18 MART İLKOKULU</v>
      </c>
      <c r="E23" s="5" t="str">
        <f>IF(ISERROR(VLOOKUP(B23,'START LİSTE'!$B$6:$F$1255,4,0)),"",VLOOKUP(B23,'START LİSTE'!$B$6:$F$1255,4,0))</f>
        <v>T</v>
      </c>
      <c r="F23" s="6">
        <f>IF(ISERROR(VLOOKUP($B23,'START LİSTE'!$B$6:$F$1255,5,0)),"",VLOOKUP($B23,'START LİSTE'!$B$6:$F$1255,5,0))</f>
        <v>42937</v>
      </c>
      <c r="G23" s="91">
        <v>236</v>
      </c>
      <c r="H23" s="7">
        <v>18</v>
      </c>
      <c r="I23" s="70">
        <f>IF(ISERROR(VLOOKUP($B23,'START LİSTE'!$B$6:$G$1255,6,0)),"",VLOOKUP($B23,'START LİSTE'!$B$6:$G$1255,6,0))</f>
        <v>0</v>
      </c>
    </row>
    <row r="24" spans="1:9" ht="18" customHeight="1" x14ac:dyDescent="0.2">
      <c r="A24" s="2">
        <f t="shared" si="0"/>
        <v>19</v>
      </c>
      <c r="B24" s="3">
        <v>73</v>
      </c>
      <c r="C24" s="4" t="str">
        <f>IF(ISERROR(VLOOKUP(B24,'START LİSTE'!$B$6:$F$1255,2,0)),"",VLOOKUP(B24,'START LİSTE'!$B$6:$F$1255,2,0))</f>
        <v>ARDA ŞAHİN</v>
      </c>
      <c r="D24" s="4" t="str">
        <f>IF(ISERROR(VLOOKUP(B24,'START LİSTE'!$B$6:$F$1255,3,0)),"",VLOOKUP(B24,'START LİSTE'!$B$6:$F$1255,3,0))</f>
        <v>ATATÜRK İLKOKULU</v>
      </c>
      <c r="E24" s="5" t="str">
        <f>IF(ISERROR(VLOOKUP(B24,'START LİSTE'!$B$6:$F$1255,4,0)),"",VLOOKUP(B24,'START LİSTE'!$B$6:$F$1255,4,0))</f>
        <v>F</v>
      </c>
      <c r="F24" s="6">
        <f>IF(ISERROR(VLOOKUP($B24,'START LİSTE'!$B$6:$F$1255,5,0)),"",VLOOKUP($B24,'START LİSTE'!$B$6:$F$1255,5,0))</f>
        <v>42917</v>
      </c>
      <c r="G24" s="91">
        <v>237</v>
      </c>
      <c r="H24" s="7">
        <v>19</v>
      </c>
      <c r="I24" s="70">
        <f>IF(ISERROR(VLOOKUP($B24,'START LİSTE'!$B$6:$G$1255,6,0)),"",VLOOKUP($B24,'START LİSTE'!$B$6:$G$1255,6,0))</f>
        <v>0</v>
      </c>
    </row>
    <row r="25" spans="1:9" ht="18" customHeight="1" x14ac:dyDescent="0.2">
      <c r="A25" s="2">
        <f t="shared" si="0"/>
        <v>20</v>
      </c>
      <c r="B25" s="3">
        <v>75</v>
      </c>
      <c r="C25" s="4" t="str">
        <f>IF(ISERROR(VLOOKUP(B25,'START LİSTE'!$B$6:$F$1255,2,0)),"",VLOOKUP(B25,'START LİSTE'!$B$6:$F$1255,2,0))</f>
        <v>YAĞIZ ÇELİK</v>
      </c>
      <c r="D25" s="4" t="str">
        <f>IF(ISERROR(VLOOKUP(B25,'START LİSTE'!$B$6:$F$1255,3,0)),"",VLOOKUP(B25,'START LİSTE'!$B$6:$F$1255,3,0))</f>
        <v>ATATÜRK İLKOKULU</v>
      </c>
      <c r="E25" s="5" t="str">
        <f>IF(ISERROR(VLOOKUP(B25,'START LİSTE'!$B$6:$F$1255,4,0)),"",VLOOKUP(B25,'START LİSTE'!$B$6:$F$1255,4,0))</f>
        <v>F</v>
      </c>
      <c r="F25" s="6">
        <f>IF(ISERROR(VLOOKUP($B25,'START LİSTE'!$B$6:$F$1255,5,0)),"",VLOOKUP($B25,'START LİSTE'!$B$6:$F$1255,5,0))</f>
        <v>42748</v>
      </c>
      <c r="G25" s="91">
        <v>239</v>
      </c>
      <c r="H25" s="7">
        <v>20</v>
      </c>
      <c r="I25" s="70">
        <f>IF(ISERROR(VLOOKUP($B25,'START LİSTE'!$B$6:$G$1255,6,0)),"",VLOOKUP($B25,'START LİSTE'!$B$6:$G$1255,6,0))</f>
        <v>0</v>
      </c>
    </row>
    <row r="26" spans="1:9" ht="18" customHeight="1" x14ac:dyDescent="0.2">
      <c r="A26" s="2">
        <f t="shared" si="0"/>
        <v>21</v>
      </c>
      <c r="B26" s="3">
        <v>421</v>
      </c>
      <c r="C26" s="4" t="str">
        <f>IF(ISERROR(VLOOKUP(B26,'START LİSTE'!$B$6:$F$1255,2,0)),"",VLOOKUP(B26,'START LİSTE'!$B$6:$F$1255,2,0))</f>
        <v>YİĞİT ARDA ÖZÇELİK</v>
      </c>
      <c r="D26" s="4" t="str">
        <f>IF(ISERROR(VLOOKUP(B26,'START LİSTE'!$B$6:$F$1255,3,0)),"",VLOOKUP(B26,'START LİSTE'!$B$6:$F$1255,3,0))</f>
        <v>ÖZLEM KAYALI İLKOKULU</v>
      </c>
      <c r="E26" s="5" t="str">
        <f>IF(ISERROR(VLOOKUP(B26,'START LİSTE'!$B$6:$F$1255,4,0)),"",VLOOKUP(B26,'START LİSTE'!$B$6:$F$1255,4,0))</f>
        <v>F</v>
      </c>
      <c r="F26" s="6">
        <f>IF(ISERROR(VLOOKUP($B26,'START LİSTE'!$B$6:$F$1255,5,0)),"",VLOOKUP($B26,'START LİSTE'!$B$6:$F$1255,5,0))</f>
        <v>42416</v>
      </c>
      <c r="G26" s="91">
        <v>240</v>
      </c>
      <c r="H26" s="7">
        <v>21</v>
      </c>
      <c r="I26" s="70">
        <f>IF(ISERROR(VLOOKUP($B26,'START LİSTE'!$B$6:$G$1255,6,0)),"",VLOOKUP($B26,'START LİSTE'!$B$6:$G$1255,6,0))</f>
        <v>0</v>
      </c>
    </row>
    <row r="27" spans="1:9" ht="18" customHeight="1" x14ac:dyDescent="0.2">
      <c r="A27" s="2">
        <f t="shared" si="0"/>
        <v>22</v>
      </c>
      <c r="B27" s="3">
        <v>921</v>
      </c>
      <c r="C27" s="4" t="str">
        <f>IF(ISERROR(VLOOKUP(B27,'START LİSTE'!$B$6:$F$1255,2,0)),"",VLOOKUP(B27,'START LİSTE'!$B$6:$F$1255,2,0))</f>
        <v>METEHAN GÜRAN</v>
      </c>
      <c r="D27" s="4" t="str">
        <f>IF(ISERROR(VLOOKUP(B27,'START LİSTE'!$B$6:$F$1255,3,0)),"",VLOOKUP(B27,'START LİSTE'!$B$6:$F$1255,3,0))</f>
        <v>FERDİ</v>
      </c>
      <c r="E27" s="5" t="str">
        <f>IF(ISERROR(VLOOKUP(B27,'START LİSTE'!$B$6:$F$1255,4,0)),"",VLOOKUP(B27,'START LİSTE'!$B$6:$F$1255,4,0))</f>
        <v>F</v>
      </c>
      <c r="F27" s="6">
        <f>IF(ISERROR(VLOOKUP($B27,'START LİSTE'!$B$6:$F$1255,5,0)),"",VLOOKUP($B27,'START LİSTE'!$B$6:$F$1255,5,0))</f>
        <v>42799</v>
      </c>
      <c r="G27" s="91">
        <v>241</v>
      </c>
      <c r="H27" s="7">
        <v>22</v>
      </c>
      <c r="I27" s="70">
        <f>IF(ISERROR(VLOOKUP($B27,'START LİSTE'!$B$6:$G$1255,6,0)),"",VLOOKUP($B27,'START LİSTE'!$B$6:$G$1255,6,0))</f>
        <v>0</v>
      </c>
    </row>
    <row r="28" spans="1:9" ht="18" customHeight="1" x14ac:dyDescent="0.2">
      <c r="A28" s="2">
        <f t="shared" si="0"/>
        <v>23</v>
      </c>
      <c r="B28" s="3">
        <v>1682</v>
      </c>
      <c r="C28" s="4" t="str">
        <f>IF(ISERROR(VLOOKUP(B28,'START LİSTE'!$B$6:$F$1255,2,0)),"",VLOOKUP(B28,'START LİSTE'!$B$6:$F$1255,2,0))</f>
        <v>Rüzgar Işık</v>
      </c>
      <c r="D28" s="4" t="str">
        <f>IF(ISERROR(VLOOKUP(B28,'START LİSTE'!$B$6:$F$1255,3,0)),"",VLOOKUP(B28,'START LİSTE'!$B$6:$F$1255,3,0))</f>
        <v>Özel İstek 1915 İlkokulu</v>
      </c>
      <c r="E28" s="5" t="str">
        <f>IF(ISERROR(VLOOKUP(B28,'START LİSTE'!$B$6:$F$1255,4,0)),"",VLOOKUP(B28,'START LİSTE'!$B$6:$F$1255,4,0))</f>
        <v>T</v>
      </c>
      <c r="F28" s="6">
        <f>IF(ISERROR(VLOOKUP($B28,'START LİSTE'!$B$6:$F$1255,5,0)),"",VLOOKUP($B28,'START LİSTE'!$B$6:$F$1255,5,0))</f>
        <v>42529</v>
      </c>
      <c r="G28" s="91">
        <v>246</v>
      </c>
      <c r="H28" s="7">
        <v>23</v>
      </c>
      <c r="I28" s="70">
        <f>IF(ISERROR(VLOOKUP($B28,'START LİSTE'!$B$6:$G$1255,6,0)),"",VLOOKUP($B28,'START LİSTE'!$B$6:$G$1255,6,0))</f>
        <v>0</v>
      </c>
    </row>
    <row r="29" spans="1:9" ht="18" customHeight="1" x14ac:dyDescent="0.2">
      <c r="A29" s="2">
        <f t="shared" si="0"/>
        <v>24</v>
      </c>
      <c r="B29" s="3">
        <v>1683</v>
      </c>
      <c r="C29" s="4" t="str">
        <f>IF(ISERROR(VLOOKUP(B29,'START LİSTE'!$B$6:$F$1255,2,0)),"",VLOOKUP(B29,'START LİSTE'!$B$6:$F$1255,2,0))</f>
        <v>Demir Cihan</v>
      </c>
      <c r="D29" s="4" t="str">
        <f>IF(ISERROR(VLOOKUP(B29,'START LİSTE'!$B$6:$F$1255,3,0)),"",VLOOKUP(B29,'START LİSTE'!$B$6:$F$1255,3,0))</f>
        <v>Özel İstek 1915 İlkokulu</v>
      </c>
      <c r="E29" s="5" t="str">
        <f>IF(ISERROR(VLOOKUP(B29,'START LİSTE'!$B$6:$F$1255,4,0)),"",VLOOKUP(B29,'START LİSTE'!$B$6:$F$1255,4,0))</f>
        <v>T</v>
      </c>
      <c r="F29" s="6">
        <f>IF(ISERROR(VLOOKUP($B29,'START LİSTE'!$B$6:$F$1255,5,0)),"",VLOOKUP($B29,'START LİSTE'!$B$6:$F$1255,5,0))</f>
        <v>42569</v>
      </c>
      <c r="G29" s="91">
        <v>248</v>
      </c>
      <c r="H29" s="7">
        <v>24</v>
      </c>
      <c r="I29" s="70">
        <f>IF(ISERROR(VLOOKUP($B29,'START LİSTE'!$B$6:$G$1255,6,0)),"",VLOOKUP($B29,'START LİSTE'!$B$6:$G$1255,6,0))</f>
        <v>0</v>
      </c>
    </row>
    <row r="30" spans="1:9" ht="18" customHeight="1" x14ac:dyDescent="0.2">
      <c r="A30" s="2">
        <f t="shared" si="0"/>
        <v>25</v>
      </c>
      <c r="B30" s="3">
        <v>313</v>
      </c>
      <c r="C30" s="4" t="str">
        <f>IF(ISERROR(VLOOKUP(B30,'START LİSTE'!$B$6:$F$1255,2,0)),"",VLOOKUP(B30,'START LİSTE'!$B$6:$F$1255,2,0))</f>
        <v>KAAN KAŞDEMİR</v>
      </c>
      <c r="D30" s="4" t="str">
        <f>IF(ISERROR(VLOOKUP(B30,'START LİSTE'!$B$6:$F$1255,3,0)),"",VLOOKUP(B30,'START LİSTE'!$B$6:$F$1255,3,0))</f>
        <v>Hüseyin Akif Terzioğlu İlkokulu</v>
      </c>
      <c r="E30" s="5" t="str">
        <f>IF(ISERROR(VLOOKUP(B30,'START LİSTE'!$B$6:$F$1255,4,0)),"",VLOOKUP(B30,'START LİSTE'!$B$6:$F$1255,4,0))</f>
        <v>T</v>
      </c>
      <c r="F30" s="6">
        <f>IF(ISERROR(VLOOKUP($B30,'START LİSTE'!$B$6:$F$1255,5,0)),"",VLOOKUP($B30,'START LİSTE'!$B$6:$F$1255,5,0))</f>
        <v>42430</v>
      </c>
      <c r="G30" s="91">
        <v>249</v>
      </c>
      <c r="H30" s="7">
        <v>25</v>
      </c>
      <c r="I30" s="70">
        <f>IF(ISERROR(VLOOKUP($B30,'START LİSTE'!$B$6:$G$1255,6,0)),"",VLOOKUP($B30,'START LİSTE'!$B$6:$G$1255,6,0))</f>
        <v>0</v>
      </c>
    </row>
    <row r="31" spans="1:9" ht="18" customHeight="1" x14ac:dyDescent="0.2">
      <c r="A31" s="2">
        <f t="shared" si="0"/>
        <v>26</v>
      </c>
      <c r="B31" s="3">
        <v>310</v>
      </c>
      <c r="C31" s="4" t="str">
        <f>IF(ISERROR(VLOOKUP(B31,'START LİSTE'!$B$6:$F$1255,2,0)),"",VLOOKUP(B31,'START LİSTE'!$B$6:$F$1255,2,0))</f>
        <v>ÇAĞAN ARSLAN</v>
      </c>
      <c r="D31" s="4" t="str">
        <f>IF(ISERROR(VLOOKUP(B31,'START LİSTE'!$B$6:$F$1255,3,0)),"",VLOOKUP(B31,'START LİSTE'!$B$6:$F$1255,3,0))</f>
        <v>Hüseyin Akif Terzioğlu İlkokulu</v>
      </c>
      <c r="E31" s="5" t="str">
        <f>IF(ISERROR(VLOOKUP(B31,'START LİSTE'!$B$6:$F$1255,4,0)),"",VLOOKUP(B31,'START LİSTE'!$B$6:$F$1255,4,0))</f>
        <v>T</v>
      </c>
      <c r="F31" s="6">
        <f>IF(ISERROR(VLOOKUP($B31,'START LİSTE'!$B$6:$F$1255,5,0)),"",VLOOKUP($B31,'START LİSTE'!$B$6:$F$1255,5,0))</f>
        <v>42714</v>
      </c>
      <c r="G31" s="91">
        <v>250</v>
      </c>
      <c r="H31" s="7">
        <v>26</v>
      </c>
      <c r="I31" s="70">
        <f>IF(ISERROR(VLOOKUP($B31,'START LİSTE'!$B$6:$G$1255,6,0)),"",VLOOKUP($B31,'START LİSTE'!$B$6:$G$1255,6,0))</f>
        <v>0</v>
      </c>
    </row>
    <row r="32" spans="1:9" ht="18" customHeight="1" x14ac:dyDescent="0.2">
      <c r="A32" s="2">
        <f t="shared" si="0"/>
        <v>27</v>
      </c>
      <c r="B32" s="3">
        <v>118</v>
      </c>
      <c r="C32" s="4" t="str">
        <f>IF(ISERROR(VLOOKUP(B32,'START LİSTE'!$B$6:$F$1255,2,0)),"",VLOOKUP(B32,'START LİSTE'!$B$6:$F$1255,2,0))</f>
        <v>YİĞİTULUTAŞ</v>
      </c>
      <c r="D32" s="4" t="str">
        <f>IF(ISERROR(VLOOKUP(B32,'START LİSTE'!$B$6:$F$1255,3,0)),"",VLOOKUP(B32,'START LİSTE'!$B$6:$F$1255,3,0))</f>
        <v>FERDİ</v>
      </c>
      <c r="E32" s="5" t="str">
        <f>IF(ISERROR(VLOOKUP(B32,'START LİSTE'!$B$6:$F$1255,4,0)),"",VLOOKUP(B32,'START LİSTE'!$B$6:$F$1255,4,0))</f>
        <v>F</v>
      </c>
      <c r="F32" s="6">
        <f>IF(ISERROR(VLOOKUP($B32,'START LİSTE'!$B$6:$F$1255,5,0)),"",VLOOKUP($B32,'START LİSTE'!$B$6:$F$1255,5,0))</f>
        <v>42975</v>
      </c>
      <c r="G32" s="91">
        <v>251</v>
      </c>
      <c r="H32" s="7">
        <v>27</v>
      </c>
      <c r="I32" s="70">
        <f>IF(ISERROR(VLOOKUP($B32,'START LİSTE'!$B$6:$G$1255,6,0)),"",VLOOKUP($B32,'START LİSTE'!$B$6:$G$1255,6,0))</f>
        <v>0</v>
      </c>
    </row>
    <row r="33" spans="1:9" ht="18" customHeight="1" x14ac:dyDescent="0.2">
      <c r="A33" s="2">
        <f t="shared" si="0"/>
        <v>28</v>
      </c>
      <c r="B33" s="3">
        <v>76</v>
      </c>
      <c r="C33" s="4" t="str">
        <f>IF(ISERROR(VLOOKUP(B33,'START LİSTE'!$B$6:$F$1255,2,0)),"",VLOOKUP(B33,'START LİSTE'!$B$6:$F$1255,2,0))</f>
        <v>ARAS ŞAHİN</v>
      </c>
      <c r="D33" s="4" t="str">
        <f>IF(ISERROR(VLOOKUP(B33,'START LİSTE'!$B$6:$F$1255,3,0)),"",VLOOKUP(B33,'START LİSTE'!$B$6:$F$1255,3,0))</f>
        <v>ATATÜRK İLKOKULU</v>
      </c>
      <c r="E33" s="5" t="str">
        <f>IF(ISERROR(VLOOKUP(B33,'START LİSTE'!$B$6:$F$1255,4,0)),"",VLOOKUP(B33,'START LİSTE'!$B$6:$F$1255,4,0))</f>
        <v>T</v>
      </c>
      <c r="F33" s="6">
        <f>IF(ISERROR(VLOOKUP($B33,'START LİSTE'!$B$6:$F$1255,5,0)),"",VLOOKUP($B33,'START LİSTE'!$B$6:$F$1255,5,0))</f>
        <v>42934</v>
      </c>
      <c r="G33" s="91">
        <v>253</v>
      </c>
      <c r="H33" s="7">
        <v>28</v>
      </c>
      <c r="I33" s="70">
        <f>IF(ISERROR(VLOOKUP($B33,'START LİSTE'!$B$6:$G$1255,6,0)),"",VLOOKUP($B33,'START LİSTE'!$B$6:$G$1255,6,0))</f>
        <v>0</v>
      </c>
    </row>
    <row r="34" spans="1:9" ht="18" customHeight="1" x14ac:dyDescent="0.2">
      <c r="A34" s="2">
        <f t="shared" si="0"/>
        <v>29</v>
      </c>
      <c r="B34" s="3">
        <v>72</v>
      </c>
      <c r="C34" s="4" t="str">
        <f>IF(ISERROR(VLOOKUP(B34,'START LİSTE'!$B$6:$F$1255,2,0)),"",VLOOKUP(B34,'START LİSTE'!$B$6:$F$1255,2,0))</f>
        <v>EMİR ÇALIŞKAN</v>
      </c>
      <c r="D34" s="4" t="str">
        <f>IF(ISERROR(VLOOKUP(B34,'START LİSTE'!$B$6:$F$1255,3,0)),"",VLOOKUP(B34,'START LİSTE'!$B$6:$F$1255,3,0))</f>
        <v>ATATÜRK İLKOKULU</v>
      </c>
      <c r="E34" s="5" t="str">
        <f>IF(ISERROR(VLOOKUP(B34,'START LİSTE'!$B$6:$F$1255,4,0)),"",VLOOKUP(B34,'START LİSTE'!$B$6:$F$1255,4,0))</f>
        <v>F</v>
      </c>
      <c r="F34" s="6">
        <f>IF(ISERROR(VLOOKUP($B34,'START LİSTE'!$B$6:$F$1255,5,0)),"",VLOOKUP($B34,'START LİSTE'!$B$6:$F$1255,5,0))</f>
        <v>42997</v>
      </c>
      <c r="G34" s="91">
        <v>254</v>
      </c>
      <c r="H34" s="7">
        <v>29</v>
      </c>
      <c r="I34" s="70">
        <f>IF(ISERROR(VLOOKUP($B34,'START LİSTE'!$B$6:$G$1255,6,0)),"",VLOOKUP($B34,'START LİSTE'!$B$6:$G$1255,6,0))</f>
        <v>0</v>
      </c>
    </row>
    <row r="35" spans="1:9" ht="18" customHeight="1" x14ac:dyDescent="0.2">
      <c r="A35" s="2">
        <f t="shared" si="0"/>
        <v>30</v>
      </c>
      <c r="B35" s="3">
        <v>815</v>
      </c>
      <c r="C35" s="4" t="str">
        <f>IF(ISERROR(VLOOKUP(B35,'START LİSTE'!$B$6:$F$1255,2,0)),"",VLOOKUP(B35,'START LİSTE'!$B$6:$F$1255,2,0))</f>
        <v>GÖKTUĞ KELKİT</v>
      </c>
      <c r="D35" s="4" t="str">
        <f>IF(ISERROR(VLOOKUP(B35,'START LİSTE'!$B$6:$F$1255,3,0)),"",VLOOKUP(B35,'START LİSTE'!$B$6:$F$1255,3,0))</f>
        <v>MUSTAFA KEMAL İLKOKULU</v>
      </c>
      <c r="E35" s="5" t="str">
        <f>IF(ISERROR(VLOOKUP(B35,'START LİSTE'!$B$6:$F$1255,4,0)),"",VLOOKUP(B35,'START LİSTE'!$B$6:$F$1255,4,0))</f>
        <v>F</v>
      </c>
      <c r="F35" s="6">
        <f>IF(ISERROR(VLOOKUP($B35,'START LİSTE'!$B$6:$F$1255,5,0)),"",VLOOKUP($B35,'START LİSTE'!$B$6:$F$1255,5,0))</f>
        <v>42762</v>
      </c>
      <c r="G35" s="91">
        <v>255</v>
      </c>
      <c r="H35" s="7">
        <v>30</v>
      </c>
      <c r="I35" s="70">
        <f>IF(ISERROR(VLOOKUP($B35,'START LİSTE'!$B$6:$G$1255,6,0)),"",VLOOKUP($B35,'START LİSTE'!$B$6:$G$1255,6,0))</f>
        <v>0</v>
      </c>
    </row>
    <row r="36" spans="1:9" ht="18" customHeight="1" x14ac:dyDescent="0.2">
      <c r="A36" s="2">
        <f t="shared" ref="A36:A43" si="1">IF(B36&lt;&gt;"",A35+1,"")</f>
        <v>31</v>
      </c>
      <c r="B36" s="3">
        <v>120</v>
      </c>
      <c r="C36" s="4" t="str">
        <f>IF(ISERROR(VLOOKUP(B36,'START LİSTE'!$B$6:$F$1255,2,0)),"",VLOOKUP(B36,'START LİSTE'!$B$6:$F$1255,2,0))</f>
        <v>SADETTİN EMİR KESKİN</v>
      </c>
      <c r="D36" s="4" t="str">
        <f>IF(ISERROR(VLOOKUP(B36,'START LİSTE'!$B$6:$F$1255,3,0)),"",VLOOKUP(B36,'START LİSTE'!$B$6:$F$1255,3,0))</f>
        <v>ARIBURNU İ.O.</v>
      </c>
      <c r="E36" s="5" t="str">
        <f>IF(ISERROR(VLOOKUP(B36,'START LİSTE'!$B$6:$F$1255,4,0)),"",VLOOKUP(B36,'START LİSTE'!$B$6:$F$1255,4,0))</f>
        <v>F</v>
      </c>
      <c r="F36" s="6">
        <f>IF(ISERROR(VLOOKUP($B36,'START LİSTE'!$B$6:$F$1255,5,0)),"",VLOOKUP($B36,'START LİSTE'!$B$6:$F$1255,5,0))</f>
        <v>43046</v>
      </c>
      <c r="G36" s="91">
        <v>256</v>
      </c>
      <c r="H36" s="7">
        <v>31</v>
      </c>
      <c r="I36" s="70">
        <f>IF(ISERROR(VLOOKUP($B36,'START LİSTE'!$B$6:$G$1255,6,0)),"",VLOOKUP($B36,'START LİSTE'!$B$6:$G$1255,6,0))</f>
        <v>0</v>
      </c>
    </row>
    <row r="37" spans="1:9" ht="18" customHeight="1" x14ac:dyDescent="0.2">
      <c r="A37" s="2">
        <f t="shared" si="1"/>
        <v>32</v>
      </c>
      <c r="B37" s="3">
        <v>805</v>
      </c>
      <c r="C37" s="4" t="str">
        <f>IF(ISERROR(VLOOKUP(B37,'START LİSTE'!$B$6:$F$1255,2,0)),"",VLOOKUP(B37,'START LİSTE'!$B$6:$F$1255,2,0))</f>
        <v>ÇAĞAN KELKİT</v>
      </c>
      <c r="D37" s="4" t="str">
        <f>IF(ISERROR(VLOOKUP(B37,'START LİSTE'!$B$6:$F$1255,3,0)),"",VLOOKUP(B37,'START LİSTE'!$B$6:$F$1255,3,0))</f>
        <v>MUSTAFA KEMAL İLKOKULU</v>
      </c>
      <c r="E37" s="5" t="str">
        <f>IF(ISERROR(VLOOKUP(B37,'START LİSTE'!$B$6:$F$1255,4,0)),"",VLOOKUP(B37,'START LİSTE'!$B$6:$F$1255,4,0))</f>
        <v>T</v>
      </c>
      <c r="F37" s="6">
        <f>IF(ISERROR(VLOOKUP($B37,'START LİSTE'!$B$6:$F$1255,5,0)),"",VLOOKUP($B37,'START LİSTE'!$B$6:$F$1255,5,0))</f>
        <v>42762</v>
      </c>
      <c r="G37" s="91">
        <v>257</v>
      </c>
      <c r="H37" s="7">
        <v>32</v>
      </c>
      <c r="I37" s="70">
        <f>IF(ISERROR(VLOOKUP($B37,'START LİSTE'!$B$6:$G$1255,6,0)),"",VLOOKUP($B37,'START LİSTE'!$B$6:$G$1255,6,0))</f>
        <v>0</v>
      </c>
    </row>
    <row r="38" spans="1:9" ht="18" customHeight="1" x14ac:dyDescent="0.2">
      <c r="A38" s="2">
        <f t="shared" si="1"/>
        <v>33</v>
      </c>
      <c r="B38" s="3">
        <v>67</v>
      </c>
      <c r="C38" s="4" t="str">
        <f>IF(ISERROR(VLOOKUP(B38,'START LİSTE'!$B$6:$F$1255,2,0)),"",VLOOKUP(B38,'START LİSTE'!$B$6:$F$1255,2,0))</f>
        <v>EYMEN YİĞİT</v>
      </c>
      <c r="D38" s="4" t="str">
        <f>IF(ISERROR(VLOOKUP(B38,'START LİSTE'!$B$6:$F$1255,3,0)),"",VLOOKUP(B38,'START LİSTE'!$B$6:$F$1255,3,0))</f>
        <v>ATATÜRK İLKOKULU</v>
      </c>
      <c r="E38" s="5" t="str">
        <f>IF(ISERROR(VLOOKUP(B38,'START LİSTE'!$B$6:$F$1255,4,0)),"",VLOOKUP(B38,'START LİSTE'!$B$6:$F$1255,4,0))</f>
        <v>F</v>
      </c>
      <c r="F38" s="6">
        <f>IF(ISERROR(VLOOKUP($B38,'START LİSTE'!$B$6:$F$1255,5,0)),"",VLOOKUP($B38,'START LİSTE'!$B$6:$F$1255,5,0))</f>
        <v>43011</v>
      </c>
      <c r="G38" s="91">
        <v>301</v>
      </c>
      <c r="H38" s="7">
        <v>33</v>
      </c>
      <c r="I38" s="70">
        <f>IF(ISERROR(VLOOKUP($B38,'START LİSTE'!$B$6:$G$1255,6,0)),"",VLOOKUP($B38,'START LİSTE'!$B$6:$G$1255,6,0))</f>
        <v>0</v>
      </c>
    </row>
    <row r="39" spans="1:9" ht="18" customHeight="1" x14ac:dyDescent="0.2">
      <c r="A39" s="2">
        <f t="shared" si="1"/>
        <v>34</v>
      </c>
      <c r="B39" s="3">
        <v>745</v>
      </c>
      <c r="C39" s="4" t="str">
        <f>IF(ISERROR(VLOOKUP(B39,'START LİSTE'!$B$6:$F$1255,2,0)),"",VLOOKUP(B39,'START LİSTE'!$B$6:$F$1255,2,0))</f>
        <v>POYRAZ KÖKOĞLU</v>
      </c>
      <c r="D39" s="4" t="str">
        <f>IF(ISERROR(VLOOKUP(B39,'START LİSTE'!$B$6:$F$1255,3,0)),"",VLOOKUP(B39,'START LİSTE'!$B$6:$F$1255,3,0))</f>
        <v>18 MART İLKOKULU</v>
      </c>
      <c r="E39" s="5" t="str">
        <f>IF(ISERROR(VLOOKUP(B39,'START LİSTE'!$B$6:$F$1255,4,0)),"",VLOOKUP(B39,'START LİSTE'!$B$6:$F$1255,4,0))</f>
        <v>F</v>
      </c>
      <c r="F39" s="6">
        <f>IF(ISERROR(VLOOKUP($B39,'START LİSTE'!$B$6:$F$1255,5,0)),"",VLOOKUP($B39,'START LİSTE'!$B$6:$F$1255,5,0))</f>
        <v>42821</v>
      </c>
      <c r="G39" s="91">
        <v>310</v>
      </c>
      <c r="H39" s="7">
        <v>34</v>
      </c>
      <c r="I39" s="70">
        <f>IF(ISERROR(VLOOKUP($B39,'START LİSTE'!$B$6:$G$1255,6,0)),"",VLOOKUP($B39,'START LİSTE'!$B$6:$G$1255,6,0))</f>
        <v>0</v>
      </c>
    </row>
    <row r="40" spans="1:9" ht="18" customHeight="1" x14ac:dyDescent="0.2">
      <c r="A40" s="2">
        <f t="shared" si="1"/>
        <v>35</v>
      </c>
      <c r="B40" s="3">
        <v>77</v>
      </c>
      <c r="C40" s="4" t="str">
        <f>IF(ISERROR(VLOOKUP(B40,'START LİSTE'!$B$6:$F$1255,2,0)),"",VLOOKUP(B40,'START LİSTE'!$B$6:$F$1255,2,0))</f>
        <v>KEREM CAN PALAOĞLU</v>
      </c>
      <c r="D40" s="4" t="str">
        <f>IF(ISERROR(VLOOKUP(B40,'START LİSTE'!$B$6:$F$1255,3,0)),"",VLOOKUP(B40,'START LİSTE'!$B$6:$F$1255,3,0))</f>
        <v>ATATÜRK İLKOKULU</v>
      </c>
      <c r="E40" s="5" t="str">
        <f>IF(ISERROR(VLOOKUP(B40,'START LİSTE'!$B$6:$F$1255,4,0)),"",VLOOKUP(B40,'START LİSTE'!$B$6:$F$1255,4,0))</f>
        <v>T</v>
      </c>
      <c r="F40" s="6">
        <f>IF(ISERROR(VLOOKUP($B40,'START LİSTE'!$B$6:$F$1255,5,0)),"",VLOOKUP($B40,'START LİSTE'!$B$6:$F$1255,5,0))</f>
        <v>42774</v>
      </c>
      <c r="G40" s="91">
        <v>311</v>
      </c>
      <c r="H40" s="7">
        <v>35</v>
      </c>
      <c r="I40" s="70">
        <f>IF(ISERROR(VLOOKUP($B40,'START LİSTE'!$B$6:$G$1255,6,0)),"",VLOOKUP($B40,'START LİSTE'!$B$6:$G$1255,6,0))</f>
        <v>0</v>
      </c>
    </row>
    <row r="41" spans="1:9" ht="18" customHeight="1" x14ac:dyDescent="0.2">
      <c r="A41" s="2" t="str">
        <f t="shared" si="1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/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1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/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1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/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/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/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/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/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/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/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/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/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/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/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/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/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/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/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/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/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/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/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/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/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/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/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/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/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/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/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/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/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2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/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2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/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2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/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2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/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2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/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2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/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2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/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2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/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2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/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2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/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2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/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2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/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2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/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2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/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2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/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2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/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2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/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2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/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2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/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2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/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2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/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2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/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2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/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2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/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2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/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2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/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2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/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2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/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2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/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2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/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2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/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2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/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2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/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2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/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2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/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2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/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2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/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2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/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2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/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2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/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2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/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2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/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2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/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2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/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2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/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2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/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2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/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2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/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2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/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2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/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2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/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2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/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2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/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2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/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2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/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2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/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2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/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2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/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2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/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2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/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2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/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2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ref="H133:H135" si="3">IF(OR(G133="DQ",G133="DNF",G133="DNS"),"-",IF(B133&lt;&gt;"",IF(E133="F",H132,H132+1),""))</f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2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3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2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3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4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5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4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5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4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5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4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5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4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5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4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5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4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5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4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5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4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5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4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5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4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5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4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5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4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5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4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5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4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5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4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5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4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5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4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5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4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5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4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5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4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5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4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5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4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5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4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5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4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5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4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5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4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5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4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5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4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5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4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5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4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5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4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5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4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5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4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5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4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5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4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5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4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5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4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5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4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5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4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5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4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5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4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5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4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5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4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5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4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5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4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5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4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5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4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5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4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5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4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5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4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5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4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5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4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5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4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5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4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5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4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5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4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5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4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5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4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5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4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5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4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5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4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5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4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5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4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5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6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7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6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7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6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7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6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7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6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7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6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7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6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7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6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7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6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7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6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7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6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7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6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7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6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7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6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7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6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7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6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7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6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7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6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7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6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7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6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7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6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7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6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7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6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7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6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7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6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7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6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7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6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7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6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7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6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7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6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7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6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7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6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7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6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7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6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7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6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7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6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7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6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7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6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7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6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7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6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7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6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7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6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7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6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7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6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7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6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7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6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7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6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7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6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7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6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7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6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7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6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7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6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7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6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7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6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7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6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7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6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7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8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9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8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9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8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9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8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9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8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9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8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9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8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9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8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9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8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9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8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9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8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9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8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9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8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9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8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9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8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9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8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9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8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9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8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9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8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9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8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9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8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9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8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9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8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9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8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9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8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9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8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9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8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9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8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9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8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9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8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9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8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9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8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9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8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9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8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9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0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1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0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1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0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1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0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1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0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1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0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1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0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1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0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1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0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1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0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1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0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1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0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1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0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1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0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1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0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1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0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1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0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1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2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3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2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3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2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3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2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3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2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3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2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3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2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3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2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3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2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3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2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3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2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3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2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3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2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3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2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3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2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3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2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3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2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3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2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3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2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3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2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3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2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3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2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3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2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3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2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3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2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3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2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3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2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3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2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3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2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3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2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3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2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3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2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3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2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3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2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3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2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3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2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3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2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3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2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3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2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3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2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3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2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3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2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3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2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3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2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3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2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3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2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3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2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3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2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3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2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3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2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3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2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3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2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3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2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3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2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3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2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3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2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3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2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3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2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3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2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3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4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5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4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5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4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5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4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5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4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5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4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5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4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5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4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5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4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5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4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5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4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5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4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5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4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5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4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5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4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5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4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5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4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5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4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5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4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5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4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5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4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5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4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5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4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5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4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5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4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5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4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5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4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5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4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5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4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5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4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5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4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5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4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5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4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5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4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5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4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5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4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5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4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5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4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5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4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5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4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5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4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5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4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5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6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17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6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17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6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17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6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17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6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17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6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17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6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17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6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17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6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17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6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17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6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17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6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17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6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17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6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17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6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17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6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17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6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17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6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17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6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17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6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17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6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17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6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17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6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17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18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19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18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19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18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19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18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19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18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19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18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19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18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19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18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19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18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19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18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19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18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19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18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19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18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19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18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19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18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19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18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19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18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19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18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19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18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19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18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19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18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19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18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19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18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19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18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19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18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19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19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19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9" priority="2" stopIfTrue="1" operator="containsText" text="$E$7=&quot;F&quot;">
      <formula>NOT(ISERROR(SEARCH("$E$7=""F""",H6)))</formula>
    </cfRule>
    <cfRule type="containsText" dxfId="28" priority="4" stopIfTrue="1" operator="containsText" text="F=E7">
      <formula>NOT(ISERROR(SEARCH("F=E7",H6)))</formula>
    </cfRule>
  </conditionalFormatting>
  <conditionalFormatting sqref="B6:B457">
    <cfRule type="duplicateValues" dxfId="27" priority="10" stopIfTrue="1"/>
  </conditionalFormatting>
  <printOptions horizontalCentered="1"/>
  <pageMargins left="0.55118110236220474" right="0.23622047244094491" top="0.62992125984251968" bottom="0.43307086614173229" header="0.39370078740157483" footer="0.23622047244094491"/>
  <pageSetup paperSize="9" scale="95" fitToHeight="0" orientation="portrait" r:id="rId1"/>
  <headerFooter alignWithMargins="0">
    <oddFooter>&amp;C&amp;P</oddFooter>
  </headerFooter>
  <rowBreaks count="3" manualBreakCount="3">
    <brk id="44" max="7" man="1"/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topLeftCell="A7" zoomScale="98" zoomScaleNormal="100" zoomScaleSheetLayoutView="98" workbookViewId="0">
      <selection activeCell="D18" sqref="D18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3" t="str">
        <f>KAPAK!A2</f>
        <v>Gençlik ve Spor Bakanlığı
Spor Genel Müdürlüğü
Spor Faaliyetleri Daire Başkanlığı
Okul Sporları Şubesi</v>
      </c>
      <c r="B1" s="193"/>
      <c r="C1" s="193"/>
      <c r="D1" s="193"/>
      <c r="E1" s="193"/>
      <c r="F1" s="193"/>
      <c r="G1" s="193"/>
      <c r="H1" s="193"/>
      <c r="I1" s="193"/>
      <c r="J1" s="193"/>
      <c r="AZ1" s="24"/>
    </row>
    <row r="2" spans="1:52" s="1" customFormat="1" ht="15.75" x14ac:dyDescent="0.2">
      <c r="A2" s="194" t="str">
        <f>KAPAK!B26</f>
        <v>CUMHURİYET KOŞUSU</v>
      </c>
      <c r="B2" s="194"/>
      <c r="C2" s="194"/>
      <c r="D2" s="194"/>
      <c r="E2" s="194"/>
      <c r="F2" s="194"/>
      <c r="G2" s="194"/>
      <c r="H2" s="194"/>
      <c r="I2" s="194"/>
      <c r="J2" s="194"/>
      <c r="AZ2" s="24"/>
    </row>
    <row r="3" spans="1:52" s="1" customFormat="1" ht="14.25" x14ac:dyDescent="0.2">
      <c r="A3" s="195" t="str">
        <f>KAPAK!B29</f>
        <v>ÇANAKKALE</v>
      </c>
      <c r="B3" s="195"/>
      <c r="C3" s="195"/>
      <c r="D3" s="195"/>
      <c r="E3" s="195"/>
      <c r="F3" s="195"/>
      <c r="G3" s="195"/>
      <c r="H3" s="195"/>
      <c r="I3" s="195"/>
      <c r="J3" s="195"/>
      <c r="AZ3" s="24"/>
    </row>
    <row r="4" spans="1:52" s="1" customFormat="1" ht="18" customHeight="1" x14ac:dyDescent="0.2">
      <c r="A4" s="92" t="str">
        <f>KAPAK!B28</f>
        <v>2016-2017 DOĞUMLU ERKEKLER</v>
      </c>
      <c r="B4" s="92"/>
      <c r="C4" s="196" t="str">
        <f>KAPAK!B27</f>
        <v>600 M</v>
      </c>
      <c r="D4" s="196"/>
      <c r="E4" s="93"/>
      <c r="F4" s="192">
        <f>KAPAK!B30</f>
        <v>45953.541666666664</v>
      </c>
      <c r="G4" s="192"/>
      <c r="H4" s="192"/>
      <c r="I4" s="192"/>
      <c r="J4" s="192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80</v>
      </c>
      <c r="D6" s="32" t="str">
        <f>IF(ISERROR(VLOOKUP($C6,'START LİSTE'!$B$6:$G$1027,2,0)),"",VLOOKUP($C6,'START LİSTE'!$B$6:$G$1027,2,0))</f>
        <v>İNANÇ KARAOGUS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220</v>
      </c>
      <c r="G6" s="34">
        <f>IF(OR(E6="",F6="DQ", F6="DNF", F6="DNS", F6=""),"-",VLOOKUP(C6,'FERDİ SONUÇ'!$B$6:$H$1027,7,0))</f>
        <v>4</v>
      </c>
      <c r="H6" s="34">
        <f>IF(OR(E6="",E6="F",F6="DQ", F6="DNF", F6="DNS", F6=""),"-",VLOOKUP(C6,'FERDİ SONUÇ'!$B$6:$H$1027,7,0))</f>
        <v>4</v>
      </c>
      <c r="I6" s="35">
        <f>IF(ISERROR(SMALL(H6:H11,1)),"-",SMALL(H6:H11,1))</f>
        <v>4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79</v>
      </c>
      <c r="D7" s="42" t="str">
        <f>IF(ISERROR(VLOOKUP($C7,'START LİSTE'!$B$6:$G$1027,2,0)),"",VLOOKUP($C7,'START LİSTE'!$B$6:$G$1027,2,0))</f>
        <v>MUHAMMED BOTAN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224</v>
      </c>
      <c r="G7" s="44">
        <f>IF(OR(E7="",F7="DQ", F7="DNF", F7="DNS", F7=""),"-",VLOOKUP(C7,'FERDİ SONUÇ'!$B$6:$H$1027,7,0))</f>
        <v>7</v>
      </c>
      <c r="H7" s="44">
        <f>IF(OR(E7="",E7="F",F7="DQ", F7="DNF", F7="DNS", F7=""),"-",VLOOKUP(C7,'FERDİ SONUÇ'!$B$6:$H$1027,7,0))</f>
        <v>7</v>
      </c>
      <c r="I7" s="45">
        <f>IF(ISERROR(SMALL(H6:H11,2)),"-",SMALL(H6:H11,2))</f>
        <v>7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1</v>
      </c>
      <c r="B8" s="40" t="str">
        <f>IF(ISERROR(VLOOKUP(C6,'START LİSTE'!$B$6:$G$1027,3,0)),"",VLOOKUP(C6,'START LİSTE'!$B$6:$G$1027,3,0))</f>
        <v>ATATÜRK İLKOKULU</v>
      </c>
      <c r="C8" s="41">
        <v>78</v>
      </c>
      <c r="D8" s="42" t="str">
        <f>IF(ISERROR(VLOOKUP($C8,'START LİSTE'!$B$6:$G$1027,2,0)),"",VLOOKUP($C8,'START LİSTE'!$B$6:$G$1027,2,0))</f>
        <v>KEMAL PALAOĞLU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229</v>
      </c>
      <c r="G8" s="44">
        <f>IF(OR(E8="",F8="DQ", F8="DNF", F8="DNS", F8=""),"-",VLOOKUP(C8,'FERDİ SONUÇ'!$B$6:$H$1027,7,0))</f>
        <v>10</v>
      </c>
      <c r="H8" s="44">
        <f>IF(OR(E8="",E8="F",F8="DQ", F8="DNF", F8="DNS", F8=""),"-",VLOOKUP(C8,'FERDİ SONUÇ'!$B$6:$H$1027,7,0))</f>
        <v>10</v>
      </c>
      <c r="I8" s="45">
        <f>IF(ISERROR(SMALL(H6:H11,3)),"-",SMALL(H6:H11,3))</f>
        <v>10</v>
      </c>
      <c r="J8" s="58">
        <f>IF(C6="","",IF(OR(I6="-",I7="-",I8="-",I9="-"),"DQ",SUM(I6,I7,I8,I9)))</f>
        <v>49</v>
      </c>
      <c r="AZ8" s="37">
        <v>1002</v>
      </c>
    </row>
    <row r="9" spans="1:52" s="36" customFormat="1" ht="15" customHeight="1" x14ac:dyDescent="0.2">
      <c r="A9" s="38"/>
      <c r="B9" s="40"/>
      <c r="C9" s="41">
        <v>77</v>
      </c>
      <c r="D9" s="42" t="str">
        <f>IF(ISERROR(VLOOKUP($C9,'START LİSTE'!$B$6:$G$1027,2,0)),"",VLOOKUP($C9,'START LİSTE'!$B$6:$G$1027,2,0))</f>
        <v>KEREM CAN PALAOĞLU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311</v>
      </c>
      <c r="G9" s="44">
        <f>IF(OR(E9="",F9="DQ", F9="DNF", F9="DNS", F9=""),"-",VLOOKUP(C9,'FERDİ SONUÇ'!$B$6:$H$1027,7,0))</f>
        <v>35</v>
      </c>
      <c r="H9" s="44">
        <f>IF(OR(E9="",E9="F",F9="DQ", F9="DNF", F9="DNS", F9=""),"-",VLOOKUP(C9,'FERDİ SONUÇ'!$B$6:$H$1027,7,0))</f>
        <v>35</v>
      </c>
      <c r="I9" s="45">
        <f>IF(ISERROR(SMALL(H6:H11,4)),"-",SMALL(H6:H11,4))</f>
        <v>28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76</v>
      </c>
      <c r="D10" s="42" t="str">
        <f>IF(ISERROR(VLOOKUP($C10,'START LİSTE'!$B$6:$G$1027,2,0)),"",VLOOKUP($C10,'START LİSTE'!$B$6:$G$1027,2,0))</f>
        <v>ARAS ŞAHİN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253</v>
      </c>
      <c r="G10" s="44">
        <f>IF(OR(E10="",F10="DQ", F10="DNF", F10="DNS", F10=""),"-",VLOOKUP(C10,'FERDİ SONUÇ'!$B$6:$H$1027,7,0))</f>
        <v>28</v>
      </c>
      <c r="H10" s="44">
        <f>IF(OR(E10="",E10="F",F10="DQ", F10="DNF", F10="DNS", F10=""),"-",VLOOKUP(C10,'FERDİ SONUÇ'!$B$6:$H$1027,7,0))</f>
        <v>28</v>
      </c>
      <c r="I10" s="45">
        <f>IF(ISERROR(SMALL(H6:H11,5)),"-",SMALL(H6:H11,5))</f>
        <v>35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1681</v>
      </c>
      <c r="D12" s="32" t="str">
        <f>IF(ISERROR(VLOOKUP($C12,'START LİSTE'!$B$6:$G$1027,2,0)),"",VLOOKUP($C12,'START LİSTE'!$B$6:$G$1027,2,0))</f>
        <v>Can Aras İyigün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222</v>
      </c>
      <c r="G12" s="34">
        <f>IF(OR(E12="",F12="DQ", F12="DNF", F12="DNS", F12=""),"-",VLOOKUP(C12,'FERDİ SONUÇ'!$B$6:$H$1027,7,0))</f>
        <v>5</v>
      </c>
      <c r="H12" s="34">
        <f>IF(OR(E12="",E12="F",F12="DQ", F12="DNF", F12="DNS", F12=""),"-",VLOOKUP(C12,'FERDİ SONUÇ'!$B$6:$H$1027,7,0))</f>
        <v>5</v>
      </c>
      <c r="I12" s="35">
        <f>IF(ISERROR(SMALL(H12:H17,1)),"-",SMALL(H12:H17,1))</f>
        <v>5</v>
      </c>
      <c r="J12" s="29"/>
      <c r="AZ12" s="37">
        <v>1006</v>
      </c>
    </row>
    <row r="13" spans="1:52" ht="15" customHeight="1" x14ac:dyDescent="0.2">
      <c r="A13" s="38"/>
      <c r="B13" s="40"/>
      <c r="C13" s="41">
        <v>1682</v>
      </c>
      <c r="D13" s="42" t="str">
        <f>IF(ISERROR(VLOOKUP($C13,'START LİSTE'!$B$6:$G$1027,2,0)),"",VLOOKUP($C13,'START LİSTE'!$B$6:$G$1027,2,0))</f>
        <v>Rüzgar Işık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246</v>
      </c>
      <c r="G13" s="44">
        <f>IF(OR(E13="",F13="DQ", F13="DNF", F13="DNS", F13=""),"-",VLOOKUP(C13,'FERDİ SONUÇ'!$B$6:$H$1027,7,0))</f>
        <v>23</v>
      </c>
      <c r="H13" s="44">
        <f>IF(OR(E13="",E13="F",F13="DQ", F13="DNF", F13="DNS", F13=""),"-",VLOOKUP(C13,'FERDİ SONUÇ'!$B$6:$H$1027,7,0))</f>
        <v>23</v>
      </c>
      <c r="I13" s="45">
        <f>IF(ISERROR(SMALL(H12:H17,2)),"-",SMALL(H12:H17,2))</f>
        <v>23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1008</v>
      </c>
      <c r="B14" s="40" t="str">
        <f>IF(ISERROR(VLOOKUP(C12,'START LİSTE'!$B$6:$G$1027,3,0)),"",VLOOKUP(C12,'START LİSTE'!$B$6:$G$1027,3,0))</f>
        <v>Özel İstek 1915 İlkokulu</v>
      </c>
      <c r="C14" s="41">
        <v>1683</v>
      </c>
      <c r="D14" s="42" t="str">
        <f>IF(ISERROR(VLOOKUP($C14,'START LİSTE'!$B$6:$G$1027,2,0)),"",VLOOKUP($C14,'START LİSTE'!$B$6:$G$1027,2,0))</f>
        <v>Demir Cihan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248</v>
      </c>
      <c r="G14" s="44">
        <f>IF(OR(E14="",F14="DQ", F14="DNF", F14="DNS", F14=""),"-",VLOOKUP(C14,'FERDİ SONUÇ'!$B$6:$H$1027,7,0))</f>
        <v>24</v>
      </c>
      <c r="H14" s="44">
        <f>IF(OR(E14="",E14="F",F14="DQ", F14="DNF", F14="DNS", F14=""),"-",VLOOKUP(C14,'FERDİ SONUÇ'!$B$6:$H$1027,7,0))</f>
        <v>24</v>
      </c>
      <c r="I14" s="45">
        <f>IF(ISERROR(SMALL(H12:H17,3)),"-",SMALL(H12:H17,3))</f>
        <v>24</v>
      </c>
      <c r="J14" s="58" t="str">
        <f>IF(C12="","",IF(OR(I12="-",I13="-",I14="-",I15="-"),"DQ",SUM(I12,I13,I14,I15)))</f>
        <v>DQ</v>
      </c>
      <c r="AZ14" s="37">
        <v>1008</v>
      </c>
    </row>
    <row r="15" spans="1:52" ht="15" customHeight="1" x14ac:dyDescent="0.2">
      <c r="A15" s="38"/>
      <c r="B15" s="40"/>
      <c r="C15" s="41"/>
      <c r="D15" s="42" t="str">
        <f>IF(ISERROR(VLOOKUP($C15,'START LİSTE'!$B$6:$G$1027,2,0)),"",VLOOKUP($C15,'START LİSTE'!$B$6:$G$1027,2,0))</f>
        <v/>
      </c>
      <c r="E15" s="43" t="str">
        <f>IF(ISERROR(VLOOKUP($C15,'START LİSTE'!$B$6:$G$1027,4,0)),"",VLOOKUP($C15,'START LİSTE'!$B$6:$G$1027,4,0))</f>
        <v/>
      </c>
      <c r="F15" s="108" t="str">
        <f>IF(ISERROR(VLOOKUP($C15,'FERDİ SONUÇ'!$B$6:$H$1027,6,0)),"",VLOOKUP($C15,'FERDİ SONUÇ'!$B$6:$H$1027,6,0))</f>
        <v/>
      </c>
      <c r="G15" s="44" t="str">
        <f>IF(OR(E15="",F15="DQ", F15="DNF", F15="DNS", F15=""),"-",VLOOKUP(C15,'FERDİ SONUÇ'!$B$6:$H$1027,7,0))</f>
        <v>-</v>
      </c>
      <c r="H15" s="44" t="str">
        <f>IF(OR(E15="",E15="F",F15="DQ", F15="DNF", F15="DNS", F15=""),"-",VLOOKUP(C15,'FERDİ SONUÇ'!$B$6:$H$1027,7,0))</f>
        <v>-</v>
      </c>
      <c r="I15" s="45" t="str">
        <f>IF(ISERROR(SMALL(H12:H17,4)),"-",SMALL(H12:H17,4))</f>
        <v>-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310</v>
      </c>
      <c r="D18" s="32" t="str">
        <f>IF(ISERROR(VLOOKUP($C18,'START LİSTE'!$B$6:$G$1027,2,0)),"",VLOOKUP($C18,'START LİSTE'!$B$6:$G$1027,2,0))</f>
        <v>ÇAĞAN ARSLAN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250</v>
      </c>
      <c r="G18" s="34">
        <f>IF(OR(E18="",F18="DQ", F18="DNF", F18="DNS", F18=""),"-",VLOOKUP(C18,'FERDİ SONUÇ'!$B$6:$H$1027,7,0))</f>
        <v>26</v>
      </c>
      <c r="H18" s="34">
        <f>IF(OR(E18="",E18="F",F18="DQ", F18="DNF", F18="DNS", F18=""),"-",VLOOKUP(C18,'FERDİ SONUÇ'!$B$6:$H$1027,7,0))</f>
        <v>26</v>
      </c>
      <c r="I18" s="35">
        <f>IF(ISERROR(SMALL(H18:H23,1)),"-",SMALL(H18:H23,1))</f>
        <v>17</v>
      </c>
      <c r="J18" s="29"/>
      <c r="AZ18" s="37">
        <v>1012</v>
      </c>
    </row>
    <row r="19" spans="1:52" ht="15" customHeight="1" x14ac:dyDescent="0.2">
      <c r="A19" s="38"/>
      <c r="B19" s="40"/>
      <c r="C19" s="41">
        <v>311</v>
      </c>
      <c r="D19" s="42" t="str">
        <f>IF(ISERROR(VLOOKUP($C19,'START LİSTE'!$B$6:$G$1027,2,0)),"",VLOOKUP($C19,'START LİSTE'!$B$6:$G$1027,2,0))</f>
        <v>MUSTAFA TUNA DAĞLAR</v>
      </c>
      <c r="E19" s="43" t="str">
        <f>IF(ISERROR(VLOOKUP($C19,'START LİSTE'!$B$6:$G$1027,4,0)),"",VLOOKUP($C19,'START LİSTE'!$B$6:$G$1027,4,0))</f>
        <v>T</v>
      </c>
      <c r="F19" s="108" t="str">
        <f>IF(ISERROR(VLOOKUP($C19,'FERDİ SONUÇ'!$B$6:$H$1027,6,0)),"",VLOOKUP($C19,'FERDİ SONUÇ'!$B$6:$H$1027,6,0))</f>
        <v/>
      </c>
      <c r="G19" s="44" t="str">
        <f>IF(OR(E19="",F19="DQ", F19="DNF", F19="DNS", F19=""),"-",VLOOKUP(C19,'FERDİ SONUÇ'!$B$6:$H$1027,7,0))</f>
        <v>-</v>
      </c>
      <c r="H19" s="44" t="str">
        <f>IF(OR(E19="",E19="F",F19="DQ", F19="DNF", F19="DNS", F19=""),"-",VLOOKUP(C19,'FERDİ SONUÇ'!$B$6:$H$1027,7,0))</f>
        <v>-</v>
      </c>
      <c r="I19" s="45">
        <f>IF(ISERROR(SMALL(H18:H23,2)),"-",SMALL(H18:H23,2))</f>
        <v>25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1014</v>
      </c>
      <c r="B20" s="40" t="str">
        <f>IF(ISERROR(VLOOKUP(C18,'START LİSTE'!$B$6:$G$1027,3,0)),"",VLOOKUP(C18,'START LİSTE'!$B$6:$G$1027,3,0))</f>
        <v>Hüseyin Akif Terzioğlu İlkokulu</v>
      </c>
      <c r="C20" s="41">
        <v>312</v>
      </c>
      <c r="D20" s="42" t="str">
        <f>IF(ISERROR(VLOOKUP($C20,'START LİSTE'!$B$6:$G$1027,2,0)),"",VLOOKUP($C20,'START LİSTE'!$B$6:$G$1027,2,0))</f>
        <v>EGE YUSUF TOPAL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233</v>
      </c>
      <c r="G20" s="44">
        <f>IF(OR(E20="",F20="DQ", F20="DNF", F20="DNS", F20=""),"-",VLOOKUP(C20,'FERDİ SONUÇ'!$B$6:$H$1027,7,0))</f>
        <v>17</v>
      </c>
      <c r="H20" s="44">
        <f>IF(OR(E20="",E20="F",F20="DQ", F20="DNF", F20="DNS", F20=""),"-",VLOOKUP(C20,'FERDİ SONUÇ'!$B$6:$H$1027,7,0))</f>
        <v>17</v>
      </c>
      <c r="I20" s="45">
        <f>IF(ISERROR(SMALL(H18:H23,3)),"-",SMALL(H18:H23,3))</f>
        <v>26</v>
      </c>
      <c r="J20" s="58" t="str">
        <f>IF(C18="","",IF(OR(I18="-",I19="-",I20="-",I21="-"),"DQ",SUM(I18,I19,I20,I21)))</f>
        <v>DQ</v>
      </c>
      <c r="AZ20" s="37">
        <v>1014</v>
      </c>
    </row>
    <row r="21" spans="1:52" ht="15" customHeight="1" x14ac:dyDescent="0.2">
      <c r="A21" s="38"/>
      <c r="B21" s="40"/>
      <c r="C21" s="41">
        <v>313</v>
      </c>
      <c r="D21" s="42" t="str">
        <f>IF(ISERROR(VLOOKUP($C21,'START LİSTE'!$B$6:$G$1027,2,0)),"",VLOOKUP($C21,'START LİSTE'!$B$6:$G$1027,2,0))</f>
        <v>KAAN KAŞDEMİR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249</v>
      </c>
      <c r="G21" s="44">
        <f>IF(OR(E21="",F21="DQ", F21="DNF", F21="DNS", F21=""),"-",VLOOKUP(C21,'FERDİ SONUÇ'!$B$6:$H$1027,7,0))</f>
        <v>25</v>
      </c>
      <c r="H21" s="44">
        <f>IF(OR(E21="",E21="F",F21="DQ", F21="DNF", F21="DNS", F21=""),"-",VLOOKUP(C21,'FERDİ SONUÇ'!$B$6:$H$1027,7,0))</f>
        <v>25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>
        <v>314</v>
      </c>
      <c r="D22" s="42" t="str">
        <f>IF(ISERROR(VLOOKUP($C22,'START LİSTE'!$B$6:$G$1027,2,0)),"",VLOOKUP($C22,'START LİSTE'!$B$6:$G$1027,2,0))</f>
        <v>MUHAMMED EMİR YILDIZ</v>
      </c>
      <c r="E22" s="43" t="str">
        <f>IF(ISERROR(VLOOKUP($C22,'START LİSTE'!$B$6:$G$1027,4,0)),"",VLOOKUP($C22,'START LİSTE'!$B$6:$G$1027,4,0))</f>
        <v>T</v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>
        <v>805</v>
      </c>
      <c r="D24" s="32" t="str">
        <f>IF(ISERROR(VLOOKUP($C24,'START LİSTE'!$B$6:$G$1027,2,0)),"",VLOOKUP($C24,'START LİSTE'!$B$6:$G$1027,2,0))</f>
        <v>ÇAĞAN KELKİT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257</v>
      </c>
      <c r="G24" s="33">
        <f>IF(OR(E24="",F24="DQ", F24="DNF", F24="DNS", F24=""),"-",VLOOKUP(C24,'FERDİ SONUÇ'!$B$6:$H$1027,7,0))</f>
        <v>32</v>
      </c>
      <c r="H24" s="33">
        <f>IF(OR(E24="",E24="F",F24="DQ", F24="DNF", F24="DNS", F24=""),"-",VLOOKUP(C24,'FERDİ SONUÇ'!$B$6:$H$1027,7,0))</f>
        <v>32</v>
      </c>
      <c r="I24" s="35">
        <f>IF(ISERROR(SMALL(H24:H29,1)),"-",SMALL(H24:H29,1))</f>
        <v>11</v>
      </c>
      <c r="J24" s="29"/>
      <c r="AZ24" s="37">
        <v>1018</v>
      </c>
    </row>
    <row r="25" spans="1:52" ht="15" customHeight="1" x14ac:dyDescent="0.2">
      <c r="A25" s="38"/>
      <c r="B25" s="40"/>
      <c r="C25" s="41">
        <v>806</v>
      </c>
      <c r="D25" s="42" t="str">
        <f>IF(ISERROR(VLOOKUP($C25,'START LİSTE'!$B$6:$G$1027,2,0)),"",VLOOKUP($C25,'START LİSTE'!$B$6:$G$1027,2,0))</f>
        <v>ZÜBEYR ARSLAN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230</v>
      </c>
      <c r="G25" s="43">
        <f>IF(OR(E25="",F25="DQ", F25="DNF", F25="DNS", F25=""),"-",VLOOKUP(C25,'FERDİ SONUÇ'!$B$6:$H$1027,7,0))</f>
        <v>11</v>
      </c>
      <c r="H25" s="43">
        <f>IF(OR(E25="",E25="F",F25="DQ", F25="DNF", F25="DNS", F25=""),"-",VLOOKUP(C25,'FERDİ SONUÇ'!$B$6:$H$1027,7,0))</f>
        <v>11</v>
      </c>
      <c r="I25" s="45">
        <f>IF(ISERROR(SMALL(H24:H29,2)),"-",SMALL(H24:H29,2))</f>
        <v>13</v>
      </c>
      <c r="J25" s="39"/>
      <c r="AZ25" s="37">
        <v>1019</v>
      </c>
    </row>
    <row r="26" spans="1:52" ht="15" customHeight="1" x14ac:dyDescent="0.2">
      <c r="A26" s="59">
        <f>IF(AND(B26&lt;&gt;"",J26&lt;&gt;"DQ"),COUNT(J$6:J$365)-(RANK(J26,J$6:J$365)+COUNTIF(J$6:J26,J26))+2,IF(C24&lt;&gt;"",AZ26,""))</f>
        <v>1020</v>
      </c>
      <c r="B26" s="40" t="str">
        <f>IF(ISERROR(VLOOKUP(C24,'START LİSTE'!$B$6:$G$1027,3,0)),"",VLOOKUP(C24,'START LİSTE'!$B$6:$G$1027,3,0))</f>
        <v>MUSTAFA KEMAL İLKOKULU</v>
      </c>
      <c r="C26" s="41">
        <v>807</v>
      </c>
      <c r="D26" s="42" t="str">
        <f>IF(ISERROR(VLOOKUP($C26,'START LİSTE'!$B$6:$G$1027,2,0)),"",VLOOKUP($C26,'START LİSTE'!$B$6:$G$1027,2,0))</f>
        <v>M. EMİRCAN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231</v>
      </c>
      <c r="G26" s="43">
        <f>IF(OR(E26="",F26="DQ", F26="DNF", F26="DNS", F26=""),"-",VLOOKUP(C26,'FERDİ SONUÇ'!$B$6:$H$1027,7,0))</f>
        <v>13</v>
      </c>
      <c r="H26" s="43">
        <f>IF(OR(E26="",E26="F",F26="DQ", F26="DNF", F26="DNS", F26=""),"-",VLOOKUP(C26,'FERDİ SONUÇ'!$B$6:$H$1027,7,0))</f>
        <v>13</v>
      </c>
      <c r="I26" s="45">
        <f>IF(ISERROR(SMALL(H24:H29,3)),"-",SMALL(H24:H29,3))</f>
        <v>32</v>
      </c>
      <c r="J26" s="58" t="str">
        <f>IF(C24="","",IF(OR(I24="-",I25="-",I26="-",I27="-"),"DQ",SUM(I24,I25,I26,I27)))</f>
        <v>DQ</v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>
        <v>741</v>
      </c>
      <c r="D30" s="32" t="str">
        <f>IF(ISERROR(VLOOKUP($C30,'START LİSTE'!$B$6:$G$1027,2,0)),"",VLOOKUP($C30,'START LİSTE'!$B$6:$G$1027,2,0))</f>
        <v>KIVANÇ ÇELİK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223</v>
      </c>
      <c r="G30" s="33">
        <f>IF(OR(E30="",F30="DQ", F30="DNF", F30="DNS", F30=""),"-",VLOOKUP(C30,'FERDİ SONUÇ'!$B$6:$H$1027,7,0))</f>
        <v>6</v>
      </c>
      <c r="H30" s="33">
        <f>IF(OR(E30="",E30="F",F30="DQ", F30="DNF", F30="DNS", F30=""),"-",VLOOKUP(C30,'FERDİ SONUÇ'!$B$6:$H$1027,7,0))</f>
        <v>6</v>
      </c>
      <c r="I30" s="35">
        <f>IF(ISERROR(SMALL(H30:H35,1)),"-",SMALL(H30:H35,1))</f>
        <v>6</v>
      </c>
      <c r="J30" s="29"/>
      <c r="AZ30" s="37">
        <v>1024</v>
      </c>
    </row>
    <row r="31" spans="1:52" ht="15" customHeight="1" x14ac:dyDescent="0.2">
      <c r="A31" s="38"/>
      <c r="B31" s="40"/>
      <c r="C31" s="41">
        <v>742</v>
      </c>
      <c r="D31" s="42" t="str">
        <f>IF(ISERROR(VLOOKUP($C31,'START LİSTE'!$B$6:$G$1027,2,0)),"",VLOOKUP($C31,'START LİSTE'!$B$6:$G$1027,2,0))</f>
        <v>EYMEN ARSLAN YARDIMCI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225</v>
      </c>
      <c r="G31" s="43">
        <f>IF(OR(E31="",F31="DQ", F31="DNF", F31="DNS", F31=""),"-",VLOOKUP(C31,'FERDİ SONUÇ'!$B$6:$H$1027,7,0))</f>
        <v>9</v>
      </c>
      <c r="H31" s="43">
        <f>IF(OR(E31="",E31="F",F31="DQ", F31="DNF", F31="DNS", F31=""),"-",VLOOKUP(C31,'FERDİ SONUÇ'!$B$6:$H$1027,7,0))</f>
        <v>9</v>
      </c>
      <c r="I31" s="45">
        <f>IF(ISERROR(SMALL(H30:H35,2)),"-",SMALL(H30:H35,2))</f>
        <v>9</v>
      </c>
      <c r="J31" s="39"/>
      <c r="AZ31" s="37">
        <v>1025</v>
      </c>
    </row>
    <row r="32" spans="1:52" ht="15" customHeight="1" x14ac:dyDescent="0.2">
      <c r="A32" s="59">
        <f>IF(AND(B32&lt;&gt;"",J32&lt;&gt;"DQ"),COUNT(J$6:J$365)-(RANK(J32,J$6:J$365)+COUNTIF(J$6:J32,J32))+2,IF(C30&lt;&gt;"",AZ32,""))</f>
        <v>1026</v>
      </c>
      <c r="B32" s="40" t="str">
        <f>IF(ISERROR(VLOOKUP(C30,'START LİSTE'!$B$6:$G$1027,3,0)),"",VLOOKUP(C30,'START LİSTE'!$B$6:$G$1027,3,0))</f>
        <v>18 MART İLKOKULU</v>
      </c>
      <c r="C32" s="41">
        <v>743</v>
      </c>
      <c r="D32" s="42" t="str">
        <f>IF(ISERROR(VLOOKUP($C32,'START LİSTE'!$B$6:$G$1027,2,0)),"",VLOOKUP($C32,'START LİSTE'!$B$6:$G$1027,2,0))</f>
        <v>YUSUF MİRAÇ BODA</v>
      </c>
      <c r="E32" s="43" t="str">
        <f>IF(ISERROR(VLOOKUP($C32,'START LİSTE'!$B$6:$G$1027,4,0)),"",VLOOKUP($C32,'START LİSTE'!$B$6:$G$1027,4,0))</f>
        <v>T</v>
      </c>
      <c r="F32" s="108">
        <f>IF(ISERROR(VLOOKUP($C32,'FERDİ SONUÇ'!$B$6:$H$1027,6,0)),"",VLOOKUP($C32,'FERDİ SONUÇ'!$B$6:$H$1027,6,0))</f>
        <v>236</v>
      </c>
      <c r="G32" s="43">
        <f>IF(OR(E32="",F32="DQ", F32="DNF", F32="DNS", F32=""),"-",VLOOKUP(C32,'FERDİ SONUÇ'!$B$6:$H$1027,7,0))</f>
        <v>18</v>
      </c>
      <c r="H32" s="43">
        <f>IF(OR(E32="",E32="F",F32="DQ", F32="DNF", F32="DNS", F32=""),"-",VLOOKUP(C32,'FERDİ SONUÇ'!$B$6:$H$1027,7,0))</f>
        <v>18</v>
      </c>
      <c r="I32" s="45">
        <f>IF(ISERROR(SMALL(H30:H35,3)),"-",SMALL(H30:H35,3))</f>
        <v>18</v>
      </c>
      <c r="J32" s="58" t="str">
        <f>IF(C30="","",IF(OR(I30="-",I31="-",I32="-",I33="-"),"DQ",SUM(I30,I31,I32,I33)))</f>
        <v>DQ</v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>
        <v>721</v>
      </c>
      <c r="D36" s="32" t="str">
        <f>IF(ISERROR(VLOOKUP($C36,'START LİSTE'!$B$6:$G$1027,2,0)),"",VLOOKUP($C36,'START LİSTE'!$B$6:$G$1027,2,0))</f>
        <v>TANER GÜNAYDIN</v>
      </c>
      <c r="E36" s="33" t="str">
        <f>IF(ISERROR(VLOOKUP($C36,'START LİSTE'!$B$6:$G$1027,4,0)),"",VLOOKUP($C36,'START LİSTE'!$B$6:$G$1027,4,0))</f>
        <v>T</v>
      </c>
      <c r="F36" s="107">
        <f>IF(ISERROR(VLOOKUP($C36,'FERDİ SONUÇ'!$B$6:$H$1027,6,0)),"",VLOOKUP($C36,'FERDİ SONUÇ'!$B$6:$H$1027,6,0))</f>
        <v>232</v>
      </c>
      <c r="G36" s="33">
        <f>IF(OR(E36="",F36="DQ", F36="DNF", F36="DNS", F36=""),"-",VLOOKUP(C36,'FERDİ SONUÇ'!$B$6:$H$1027,7,0))</f>
        <v>14</v>
      </c>
      <c r="H36" s="33">
        <f>IF(OR(E36="",E36="F",F36="DQ", F36="DNF", F36="DNS", F36=""),"-",VLOOKUP(C36,'FERDİ SONUÇ'!$B$6:$H$1027,7,0))</f>
        <v>14</v>
      </c>
      <c r="I36" s="35">
        <f>IF(ISERROR(SMALL(H36:H41,1)),"-",SMALL(H36:H41,1))</f>
        <v>1</v>
      </c>
      <c r="J36" s="29"/>
      <c r="AZ36" s="37">
        <v>1030</v>
      </c>
    </row>
    <row r="37" spans="1:52" ht="15" customHeight="1" x14ac:dyDescent="0.2">
      <c r="A37" s="38"/>
      <c r="B37" s="40"/>
      <c r="C37" s="41">
        <v>723</v>
      </c>
      <c r="D37" s="42" t="str">
        <f>IF(ISERROR(VLOOKUP($C37,'START LİSTE'!$B$6:$G$1027,2,0)),"",VLOOKUP($C37,'START LİSTE'!$B$6:$G$1027,2,0))</f>
        <v>MUHAMMED EMİN GÜNAYDIN</v>
      </c>
      <c r="E37" s="43" t="str">
        <f>IF(ISERROR(VLOOKUP($C37,'START LİSTE'!$B$6:$G$1027,4,0)),"",VLOOKUP($C37,'START LİSTE'!$B$6:$G$1027,4,0))</f>
        <v>T</v>
      </c>
      <c r="F37" s="108">
        <f>IF(ISERROR(VLOOKUP($C37,'FERDİ SONUÇ'!$B$6:$H$1027,6,0)),"",VLOOKUP($C37,'FERDİ SONUÇ'!$B$6:$H$1027,6,0))</f>
        <v>212</v>
      </c>
      <c r="G37" s="43">
        <f>IF(OR(E37="",F37="DQ", F37="DNF", F37="DNS", F37=""),"-",VLOOKUP(C37,'FERDİ SONUÇ'!$B$6:$H$1027,7,0))</f>
        <v>1</v>
      </c>
      <c r="H37" s="43">
        <f>IF(OR(E37="",E37="F",F37="DQ", F37="DNF", F37="DNS", F37=""),"-",VLOOKUP(C37,'FERDİ SONUÇ'!$B$6:$H$1027,7,0))</f>
        <v>1</v>
      </c>
      <c r="I37" s="45">
        <f>IF(ISERROR(SMALL(H36:H41,2)),"-",SMALL(H36:H41,2))</f>
        <v>14</v>
      </c>
      <c r="J37" s="39"/>
      <c r="AZ37" s="37">
        <v>1031</v>
      </c>
    </row>
    <row r="38" spans="1:52" ht="15" customHeight="1" x14ac:dyDescent="0.2">
      <c r="A38" s="59">
        <f>IF(AND(B38&lt;&gt;"",J38&lt;&gt;"DQ"),COUNT(J$6:J$365)-(RANK(J38,J$6:J$365)+COUNTIF(J$6:J38,J38))+2,IF(C36&lt;&gt;"",AZ38,""))</f>
        <v>1032</v>
      </c>
      <c r="B38" s="40" t="str">
        <f>IF(ISERROR(VLOOKUP(C36,'START LİSTE'!$B$6:$G$1027,3,0)),"",VLOOKUP(C36,'START LİSTE'!$B$6:$G$1027,3,0))</f>
        <v>KEPEZ ATATÜRK İLKOKULU</v>
      </c>
      <c r="C38" s="41">
        <v>730</v>
      </c>
      <c r="D38" s="42" t="str">
        <f>IF(ISERROR(VLOOKUP($C38,'START LİSTE'!$B$6:$G$1027,2,0)),"",VLOOKUP($C38,'START LİSTE'!$B$6:$G$1027,2,0))</f>
        <v>ÖMER GÜMÜŞLÜ</v>
      </c>
      <c r="E38" s="43" t="str">
        <f>IF(ISERROR(VLOOKUP($C38,'START LİSTE'!$B$6:$G$1027,4,0)),"",VLOOKUP($C38,'START LİSTE'!$B$6:$G$1027,4,0))</f>
        <v>T</v>
      </c>
      <c r="F38" s="108">
        <f>IF(ISERROR(VLOOKUP($C38,'FERDİ SONUÇ'!$B$6:$H$1027,6,0)),"",VLOOKUP($C38,'FERDİ SONUÇ'!$B$6:$H$1027,6,0))</f>
        <v>232</v>
      </c>
      <c r="G38" s="43">
        <f>IF(OR(E38="",F38="DQ", F38="DNF", F38="DNS", F38=""),"-",VLOOKUP(C38,'FERDİ SONUÇ'!$B$6:$H$1027,7,0))</f>
        <v>15</v>
      </c>
      <c r="H38" s="43">
        <f>IF(OR(E38="",E38="F",F38="DQ", F38="DNF", F38="DNS", F38=""),"-",VLOOKUP(C38,'FERDİ SONUÇ'!$B$6:$H$1027,7,0))</f>
        <v>15</v>
      </c>
      <c r="I38" s="45">
        <f>IF(ISERROR(SMALL(H36:H41,3)),"-",SMALL(H36:H41,3))</f>
        <v>15</v>
      </c>
      <c r="J38" s="58" t="str">
        <f>IF(C36="","",IF(OR(I36="-",I37="-",I38="-",I39="-"),"DQ",SUM(I36,I37,I38,I39)))</f>
        <v>DQ</v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26" priority="13" stopIfTrue="1"/>
  </conditionalFormatting>
  <conditionalFormatting sqref="J6:J185">
    <cfRule type="duplicateValues" dxfId="25" priority="4" stopIfTrue="1"/>
  </conditionalFormatting>
  <conditionalFormatting sqref="A6:A185">
    <cfRule type="cellIs" dxfId="24" priority="3" operator="greaterThan">
      <formula>1000</formula>
    </cfRule>
  </conditionalFormatting>
  <conditionalFormatting sqref="J186:J365">
    <cfRule type="duplicateValues" dxfId="23" priority="2" stopIfTrue="1"/>
  </conditionalFormatting>
  <conditionalFormatting sqref="A186:A365">
    <cfRule type="cellIs" dxfId="22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M24" sqref="M24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7" t="str">
        <f>KAPAK!A2</f>
        <v>Gençlik ve Spor Bakanlığı
Spor Genel Müdürlüğü
Spor Faaliyetleri Daire Başkanlığı
Okul Sporları Şubesi</v>
      </c>
      <c r="B1" s="197"/>
      <c r="C1" s="197"/>
      <c r="D1" s="197"/>
      <c r="E1" s="197"/>
      <c r="F1" s="197"/>
      <c r="G1" s="197"/>
      <c r="H1" s="197"/>
    </row>
    <row r="2" spans="1:8" s="36" customFormat="1" ht="15.75" x14ac:dyDescent="0.2">
      <c r="A2" s="198" t="str">
        <f>KAPAK!B26</f>
        <v>CUMHURİYET KOŞUSU</v>
      </c>
      <c r="B2" s="198"/>
      <c r="C2" s="198"/>
      <c r="D2" s="198"/>
      <c r="E2" s="198"/>
      <c r="F2" s="198"/>
      <c r="G2" s="198"/>
      <c r="H2" s="198"/>
    </row>
    <row r="3" spans="1:8" s="36" customFormat="1" ht="14.25" x14ac:dyDescent="0.2">
      <c r="A3" s="199" t="str">
        <f>KAPAK!B29</f>
        <v>ÇANAKKALE</v>
      </c>
      <c r="B3" s="199"/>
      <c r="C3" s="199"/>
      <c r="D3" s="199"/>
      <c r="E3" s="199"/>
      <c r="F3" s="199"/>
      <c r="G3" s="199"/>
      <c r="H3" s="199"/>
    </row>
    <row r="4" spans="1:8" s="36" customFormat="1" ht="16.5" customHeight="1" x14ac:dyDescent="0.2">
      <c r="A4" s="156" t="str">
        <f>KAPAK!B28</f>
        <v>2016-2017 DOĞUMLU ERKEKLER</v>
      </c>
      <c r="B4" s="156"/>
      <c r="C4" s="133" t="str">
        <f>KAPAK!B27</f>
        <v>600 M</v>
      </c>
      <c r="D4" s="133"/>
      <c r="E4" s="133"/>
      <c r="F4" s="191">
        <f>KAPAK!B30</f>
        <v>45953.541666666664</v>
      </c>
      <c r="G4" s="191"/>
      <c r="H4" s="191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80</v>
      </c>
      <c r="D6" s="32" t="str">
        <f>IF(ISERROR(VLOOKUP($C6,'START LİSTE'!$B$6:$G$1027,2,0)),"",VLOOKUP($C6,'START LİSTE'!$B$6:$G$1027,2,0))</f>
        <v>İNANÇ KARAOGUS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220</v>
      </c>
      <c r="G6" s="61">
        <f>IF(OR(E6="",F6="DQ", F6="DNF", F6="DNS", F6=""),"-",VLOOKUP(C6,'FERDİ SONUÇ'!$B$6:$H$1027,7,0))</f>
        <v>4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79</v>
      </c>
      <c r="D7" s="42" t="str">
        <f>IF(ISERROR(VLOOKUP($C7,'START LİSTE'!$B$6:$G$1027,2,0)),"",VLOOKUP($C7,'START LİSTE'!$B$6:$G$1027,2,0))</f>
        <v>MUHAMMED BOTAN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224</v>
      </c>
      <c r="G7" s="63">
        <f>IF(OR(E7="",F7="DQ", F7="DNF", F7="DNS", F7=""),"-",VLOOKUP(C7,'FERDİ SONUÇ'!$B$6:$H$1027,7,0))</f>
        <v>7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ATATÜRK İLKOKULU</v>
      </c>
      <c r="C8" s="62">
        <f>IF(A8="","",VLOOKUP(A8,'TAKIM KAYIT'!$A$6:$J$365,3,FALSE))</f>
        <v>78</v>
      </c>
      <c r="D8" s="42" t="str">
        <f>IF(ISERROR(VLOOKUP($C8,'START LİSTE'!$B$6:$G$1027,2,0)),"",VLOOKUP($C8,'START LİSTE'!$B$6:$G$1027,2,0))</f>
        <v>KEMAL PALAOĞLU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229</v>
      </c>
      <c r="G8" s="63">
        <f>IF(OR(E8="",F8="DQ", F8="DNF", F8="DNS", F8=""),"-",VLOOKUP(C8,'FERDİ SONUÇ'!$B$6:$H$1027,7,0))</f>
        <v>10</v>
      </c>
      <c r="H8" s="58">
        <f>IF(A8="","",VLOOKUP(A8,'TAKIM KAYIT'!$A$6:$K$365,10,FALSE))</f>
        <v>49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77</v>
      </c>
      <c r="D9" s="42" t="str">
        <f>IF(ISERROR(VLOOKUP($C9,'START LİSTE'!$B$6:$G$1027,2,0)),"",VLOOKUP($C9,'START LİSTE'!$B$6:$G$1027,2,0))</f>
        <v>KEREM CAN PALAOĞLU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311</v>
      </c>
      <c r="G9" s="63">
        <f>IF(OR(E9="",F9="DQ", F9="DNF", F9="DNS", F9=""),"-",VLOOKUP(C9,'FERDİ SONUÇ'!$B$6:$H$1027,7,0))</f>
        <v>35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76</v>
      </c>
      <c r="D10" s="42" t="str">
        <f>IF(ISERROR(VLOOKUP($C10,'START LİSTE'!$B$6:$G$1027,2,0)),"",VLOOKUP($C10,'START LİSTE'!$B$6:$G$1027,2,0))</f>
        <v>ARAS ŞAHİN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253</v>
      </c>
      <c r="G10" s="63">
        <f>IF(OR(E10="",F10="DQ", F10="DNF", F10="DNS", F10=""),"-",VLOOKUP(C10,'FERDİ SONUÇ'!$B$6:$H$1027,7,0))</f>
        <v>28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1681</v>
      </c>
      <c r="D12" s="32" t="str">
        <f>IF(ISERROR(VLOOKUP($C12,'START LİSTE'!$B$6:$G$1027,2,0)),"",VLOOKUP($C12,'START LİSTE'!$B$6:$G$1027,2,0))</f>
        <v>Can Aras İyigün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222</v>
      </c>
      <c r="G12" s="61">
        <f>IF(OR(E12="",F12="DQ", F12="DNF", F12="DNS", F12=""),"-",VLOOKUP(C12,'FERDİ SONUÇ'!$B$6:$H$1027,7,0))</f>
        <v>5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1682</v>
      </c>
      <c r="D13" s="42" t="str">
        <f>IF(ISERROR(VLOOKUP($C13,'START LİSTE'!$B$6:$G$1027,2,0)),"",VLOOKUP($C13,'START LİSTE'!$B$6:$G$1027,2,0))</f>
        <v>Rüzgar Işık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246</v>
      </c>
      <c r="G13" s="63">
        <f>IF(OR(E13="",F13="DQ", F13="DNF", F13="DNS", F13=""),"-",VLOOKUP(C13,'FERDİ SONUÇ'!$B$6:$H$1027,7,0))</f>
        <v>23</v>
      </c>
      <c r="H13" s="39"/>
    </row>
    <row r="14" spans="1:8" ht="12.75" customHeight="1" x14ac:dyDescent="0.2">
      <c r="A14" s="67">
        <f>IF(ISERROR(SMALL('TAKIM KAYIT'!$A$6:$A$365,2)),"",SMALL('TAKIM KAYIT'!$A$6:$A$365,2))</f>
        <v>1008</v>
      </c>
      <c r="B14" s="40" t="str">
        <f>IF(A14="","",VLOOKUP(A14,'TAKIM KAYIT'!$A$6:$J$365,2,FALSE))</f>
        <v>Özel İstek 1915 İlkokulu</v>
      </c>
      <c r="C14" s="62">
        <f>IF(A14="","",VLOOKUP(A14,'TAKIM KAYIT'!$A$6:$J$365,3,FALSE))</f>
        <v>1683</v>
      </c>
      <c r="D14" s="42" t="str">
        <f>IF(ISERROR(VLOOKUP($C14,'START LİSTE'!$B$6:$G$1027,2,0)),"",VLOOKUP($C14,'START LİSTE'!$B$6:$G$1027,2,0))</f>
        <v>Demir Cihan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248</v>
      </c>
      <c r="G14" s="63">
        <f>IF(OR(E14="",F14="DQ", F14="DNF", F14="DNS", F14=""),"-",VLOOKUP(C14,'FERDİ SONUÇ'!$B$6:$H$1027,7,0))</f>
        <v>24</v>
      </c>
      <c r="H14" s="58" t="str">
        <f>IF(A14="","",VLOOKUP(A14,'TAKIM KAYIT'!$A$6:$K$365,10,FALSE))</f>
        <v>DQ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0</v>
      </c>
      <c r="D15" s="42" t="str">
        <f>IF(ISERROR(VLOOKUP($C15,'START LİSTE'!$B$6:$G$1027,2,0)),"",VLOOKUP($C15,'START LİSTE'!$B$6:$G$1027,2,0))</f>
        <v/>
      </c>
      <c r="E15" s="43" t="str">
        <f>IF(ISERROR(VLOOKUP($C15,'START LİSTE'!$B$6:$G$1027,4,0)),"",VLOOKUP($C15,'START LİSTE'!$B$6:$G$1027,4,0))</f>
        <v/>
      </c>
      <c r="F15" s="108" t="str">
        <f>IF(ISERROR(VLOOKUP($C15,'FERDİ SONUÇ'!$B$6:$H$1027,6,0)),"",VLOOKUP($C15,'FERDİ SONUÇ'!$B$6:$H$1027,6,0))</f>
        <v/>
      </c>
      <c r="G15" s="63" t="str">
        <f>IF(OR(E15="",F15="DQ", F15="DNF", F15="DNS", F15=""),"-",VLOOKUP(C15,'FERDİ SONUÇ'!$B$6:$H$1027,7,0))</f>
        <v>-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0</v>
      </c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310</v>
      </c>
      <c r="D18" s="32" t="str">
        <f>IF(ISERROR(VLOOKUP($C18,'START LİSTE'!$B$6:$G$1027,2,0)),"",VLOOKUP($C18,'START LİSTE'!$B$6:$G$1027,2,0))</f>
        <v>ÇAĞAN ARSLAN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250</v>
      </c>
      <c r="G18" s="61">
        <f>IF(OR(E18="",F18="DQ", F18="DNF", F18="DNS", F18=""),"-",VLOOKUP(C18,'FERDİ SONUÇ'!$B$6:$H$1027,7,0))</f>
        <v>26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311</v>
      </c>
      <c r="D19" s="42" t="str">
        <f>IF(ISERROR(VLOOKUP($C19,'START LİSTE'!$B$6:$G$1027,2,0)),"",VLOOKUP($C19,'START LİSTE'!$B$6:$G$1027,2,0))</f>
        <v>MUSTAFA TUNA DAĞLAR</v>
      </c>
      <c r="E19" s="43" t="str">
        <f>IF(ISERROR(VLOOKUP($C19,'START LİSTE'!$B$6:$G$1027,4,0)),"",VLOOKUP($C19,'START LİSTE'!$B$6:$G$1027,4,0))</f>
        <v>T</v>
      </c>
      <c r="F19" s="108" t="str">
        <f>IF(ISERROR(VLOOKUP($C19,'FERDİ SONUÇ'!$B$6:$H$1027,6,0)),"",VLOOKUP($C19,'FERDİ SONUÇ'!$B$6:$H$1027,6,0))</f>
        <v/>
      </c>
      <c r="G19" s="63" t="str">
        <f>IF(OR(E19="",F19="DQ", F19="DNF", F19="DNS", F19=""),"-",VLOOKUP(C19,'FERDİ SONUÇ'!$B$6:$H$1027,7,0))</f>
        <v>-</v>
      </c>
      <c r="H19" s="39"/>
    </row>
    <row r="20" spans="1:8" ht="12.75" customHeight="1" x14ac:dyDescent="0.2">
      <c r="A20" s="67">
        <f>IF(ISERROR(SMALL('TAKIM KAYIT'!$A$6:$A$365,3)),"",SMALL('TAKIM KAYIT'!$A$6:$A$365,3))</f>
        <v>1014</v>
      </c>
      <c r="B20" s="40" t="str">
        <f>IF(A20="","",VLOOKUP(A20,'TAKIM KAYIT'!$A$6:$J$365,2,FALSE))</f>
        <v>Hüseyin Akif Terzioğlu İlkokulu</v>
      </c>
      <c r="C20" s="62">
        <f>IF(A20="","",VLOOKUP(A20,'TAKIM KAYIT'!$A$6:$J$365,3,FALSE))</f>
        <v>312</v>
      </c>
      <c r="D20" s="42" t="str">
        <f>IF(ISERROR(VLOOKUP($C20,'START LİSTE'!$B$6:$G$1027,2,0)),"",VLOOKUP($C20,'START LİSTE'!$B$6:$G$1027,2,0))</f>
        <v>EGE YUSUF TOPAL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233</v>
      </c>
      <c r="G20" s="63">
        <f>IF(OR(E20="",F20="DQ", F20="DNF", F20="DNS", F20=""),"-",VLOOKUP(C20,'FERDİ SONUÇ'!$B$6:$H$1027,7,0))</f>
        <v>17</v>
      </c>
      <c r="H20" s="58" t="str">
        <f>IF(A20="","",VLOOKUP(A20,'TAKIM KAYIT'!$A$6:$K$365,10,FALSE))</f>
        <v>DQ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313</v>
      </c>
      <c r="D21" s="42" t="str">
        <f>IF(ISERROR(VLOOKUP($C21,'START LİSTE'!$B$6:$G$1027,2,0)),"",VLOOKUP($C21,'START LİSTE'!$B$6:$G$1027,2,0))</f>
        <v>KAAN KAŞDEMİR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249</v>
      </c>
      <c r="G21" s="63">
        <f>IF(OR(E21="",F21="DQ", F21="DNF", F21="DNS", F21=""),"-",VLOOKUP(C21,'FERDİ SONUÇ'!$B$6:$H$1027,7,0))</f>
        <v>25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314</v>
      </c>
      <c r="D22" s="42" t="str">
        <f>IF(ISERROR(VLOOKUP($C22,'START LİSTE'!$B$6:$G$1027,2,0)),"",VLOOKUP($C22,'START LİSTE'!$B$6:$G$1027,2,0))</f>
        <v>MUHAMMED EMİR YILDIZ</v>
      </c>
      <c r="E22" s="43" t="str">
        <f>IF(ISERROR(VLOOKUP($C22,'START LİSTE'!$B$6:$G$1027,4,0)),"",VLOOKUP($C22,'START LİSTE'!$B$6:$G$1027,4,0))</f>
        <v>T</v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0</v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>
        <f>IF(A26="","",INDEX('TAKIM KAYIT'!$C$6:$C$365,MATCH(C26,'TAKIM KAYIT'!$C$6:$C$365,0)-2))</f>
        <v>805</v>
      </c>
      <c r="D24" s="32" t="str">
        <f>IF(ISERROR(VLOOKUP($C24,'START LİSTE'!$B$6:$G$1027,2,0)),"",VLOOKUP($C24,'START LİSTE'!$B$6:$G$1027,2,0))</f>
        <v>ÇAĞAN KELKİT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257</v>
      </c>
      <c r="G24" s="35">
        <f>IF(OR(E24="",F24="DQ", F24="DNF", F24="DNS", F24=""),"-",VLOOKUP(C24,'FERDİ SONUÇ'!$B$6:$H$1027,7,0))</f>
        <v>32</v>
      </c>
      <c r="H24" s="29"/>
    </row>
    <row r="25" spans="1:8" ht="12.75" customHeight="1" x14ac:dyDescent="0.2">
      <c r="A25" s="38"/>
      <c r="B25" s="40"/>
      <c r="C25" s="62">
        <f>IF(A26="","",INDEX('TAKIM KAYIT'!$C$6:$C$365,MATCH(C26,'TAKIM KAYIT'!$C$6:$C$365,0)-1))</f>
        <v>806</v>
      </c>
      <c r="D25" s="42" t="str">
        <f>IF(ISERROR(VLOOKUP($C25,'START LİSTE'!$B$6:$G$1027,2,0)),"",VLOOKUP($C25,'START LİSTE'!$B$6:$G$1027,2,0))</f>
        <v>ZÜBEYR ARSLAN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230</v>
      </c>
      <c r="G25" s="45">
        <f>IF(OR(E25="",F25="DQ", F25="DNF", F25="DNS", F25=""),"-",VLOOKUP(C25,'FERDİ SONUÇ'!$B$6:$H$1027,7,0))</f>
        <v>11</v>
      </c>
      <c r="H25" s="39"/>
    </row>
    <row r="26" spans="1:8" ht="12.75" customHeight="1" x14ac:dyDescent="0.2">
      <c r="A26" s="67">
        <f>IF(ISERROR(SMALL('TAKIM KAYIT'!$A$6:$A$365,4)),"",SMALL('TAKIM KAYIT'!$A$6:$A$365,4))</f>
        <v>1020</v>
      </c>
      <c r="B26" s="40" t="str">
        <f>IF(A26="","",VLOOKUP(A26,'TAKIM KAYIT'!$A$6:$J$365,2,FALSE))</f>
        <v>MUSTAFA KEMAL İLKOKULU</v>
      </c>
      <c r="C26" s="62">
        <f>IF(A26="","",VLOOKUP(A26,'TAKIM KAYIT'!$A$6:$J$365,3,FALSE))</f>
        <v>807</v>
      </c>
      <c r="D26" s="42" t="str">
        <f>IF(ISERROR(VLOOKUP($C26,'START LİSTE'!$B$6:$G$1027,2,0)),"",VLOOKUP($C26,'START LİSTE'!$B$6:$G$1027,2,0))</f>
        <v>M. EMİRCAN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231</v>
      </c>
      <c r="G26" s="45">
        <f>IF(OR(E26="",F26="DQ", F26="DNF", F26="DNS", F26=""),"-",VLOOKUP(C26,'FERDİ SONUÇ'!$B$6:$H$1027,7,0))</f>
        <v>13</v>
      </c>
      <c r="H26" s="58" t="str">
        <f>IF(A26="","",VLOOKUP(A26,'TAKIM KAYIT'!$A$6:$K$365,10,FALSE))</f>
        <v>DQ</v>
      </c>
    </row>
    <row r="27" spans="1:8" ht="12.75" customHeight="1" x14ac:dyDescent="0.2">
      <c r="A27" s="38"/>
      <c r="B27" s="40"/>
      <c r="C27" s="62">
        <f>IF(A26="","",INDEX('TAKIM KAYIT'!$C$6:$C$365,MATCH(C26,'TAKIM KAYIT'!$C$6:$C$365,0)+1))</f>
        <v>0</v>
      </c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>
        <f>IF(A26="","",INDEX('TAKIM KAYIT'!$C$6:$C$365,MATCH(C26,'TAKIM KAYIT'!$C$6:$C$365,0)+2))</f>
        <v>0</v>
      </c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>
        <f>IF(A26="","",INDEX('TAKIM KAYIT'!$C$6:$C$365,MATCH(C26,'TAKIM KAYIT'!$C$6:$C$365,0)+3))</f>
        <v>0</v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>
        <f>IF(A32="","",INDEX('TAKIM KAYIT'!$C$6:$C$365,MATCH(C32,'TAKIM KAYIT'!$C$6:$C$365,0)-2))</f>
        <v>741</v>
      </c>
      <c r="D30" s="32" t="str">
        <f>IF(ISERROR(VLOOKUP($C30,'START LİSTE'!$B$6:$G$1027,2,0)),"",VLOOKUP($C30,'START LİSTE'!$B$6:$G$1027,2,0))</f>
        <v>KIVANÇ ÇELİK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223</v>
      </c>
      <c r="G30" s="35">
        <f>IF(OR(E30="",F30="DQ", F30="DNF", F30="DNS", F30=""),"-",VLOOKUP(C30,'FERDİ SONUÇ'!$B$6:$H$1027,7,0))</f>
        <v>6</v>
      </c>
      <c r="H30" s="29"/>
    </row>
    <row r="31" spans="1:8" ht="12.75" customHeight="1" x14ac:dyDescent="0.2">
      <c r="A31" s="38"/>
      <c r="B31" s="40"/>
      <c r="C31" s="62">
        <f>IF(A32="","",INDEX('TAKIM KAYIT'!$C$6:$C$365,MATCH(C32,'TAKIM KAYIT'!$C$6:$C$365,0)-1))</f>
        <v>742</v>
      </c>
      <c r="D31" s="42" t="str">
        <f>IF(ISERROR(VLOOKUP($C31,'START LİSTE'!$B$6:$G$1027,2,0)),"",VLOOKUP($C31,'START LİSTE'!$B$6:$G$1027,2,0))</f>
        <v>EYMEN ARSLAN YARDIMCI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225</v>
      </c>
      <c r="G31" s="45">
        <f>IF(OR(E31="",F31="DQ", F31="DNF", F31="DNS", F31=""),"-",VLOOKUP(C31,'FERDİ SONUÇ'!$B$6:$H$1027,7,0))</f>
        <v>9</v>
      </c>
      <c r="H31" s="39"/>
    </row>
    <row r="32" spans="1:8" ht="12.75" customHeight="1" x14ac:dyDescent="0.2">
      <c r="A32" s="67">
        <f>IF(ISERROR(SMALL('TAKIM KAYIT'!$A$6:$A$365,5)),"",SMALL('TAKIM KAYIT'!$A$6:$A$365,5))</f>
        <v>1026</v>
      </c>
      <c r="B32" s="40" t="str">
        <f>IF(A32="","",VLOOKUP(A32,'TAKIM KAYIT'!$A$6:$J$365,2,FALSE))</f>
        <v>18 MART İLKOKULU</v>
      </c>
      <c r="C32" s="62">
        <f>IF(A32="","",VLOOKUP(A32,'TAKIM KAYIT'!$A$6:$J$365,3,FALSE))</f>
        <v>743</v>
      </c>
      <c r="D32" s="42" t="str">
        <f>IF(ISERROR(VLOOKUP($C32,'START LİSTE'!$B$6:$G$1027,2,0)),"",VLOOKUP($C32,'START LİSTE'!$B$6:$G$1027,2,0))</f>
        <v>YUSUF MİRAÇ BODA</v>
      </c>
      <c r="E32" s="43" t="str">
        <f>IF(ISERROR(VLOOKUP($C32,'START LİSTE'!$B$6:$G$1027,4,0)),"",VLOOKUP($C32,'START LİSTE'!$B$6:$G$1027,4,0))</f>
        <v>T</v>
      </c>
      <c r="F32" s="108">
        <f>IF(ISERROR(VLOOKUP($C32,'FERDİ SONUÇ'!$B$6:$H$1027,6,0)),"",VLOOKUP($C32,'FERDİ SONUÇ'!$B$6:$H$1027,6,0))</f>
        <v>236</v>
      </c>
      <c r="G32" s="45">
        <f>IF(OR(E32="",F32="DQ", F32="DNF", F32="DNS", F32=""),"-",VLOOKUP(C32,'FERDİ SONUÇ'!$B$6:$H$1027,7,0))</f>
        <v>18</v>
      </c>
      <c r="H32" s="58" t="str">
        <f>IF(A32="","",VLOOKUP(A32,'TAKIM KAYIT'!$A$6:$K$365,10,FALSE))</f>
        <v>DQ</v>
      </c>
    </row>
    <row r="33" spans="1:8" ht="12.75" customHeight="1" x14ac:dyDescent="0.2">
      <c r="A33" s="38"/>
      <c r="B33" s="40"/>
      <c r="C33" s="62">
        <f>IF(A32="","",INDEX('TAKIM KAYIT'!$C$6:$C$365,MATCH(C32,'TAKIM KAYIT'!$C$6:$C$365,0)+1))</f>
        <v>0</v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>
        <f>IF(A32="","",INDEX('TAKIM KAYIT'!$C$6:$C$365,MATCH(C32,'TAKIM KAYIT'!$C$6:$C$365,0)+2))</f>
        <v>0</v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>
        <f>IF(A32="","",INDEX('TAKIM KAYIT'!$C$6:$C$365,MATCH(C32,'TAKIM KAYIT'!$C$6:$C$365,0)+3))</f>
        <v>0</v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>
        <f>IF(A38="","",INDEX('TAKIM KAYIT'!$C$6:$C$365,MATCH(C38,'TAKIM KAYIT'!$C$6:$C$365,0)-2))</f>
        <v>721</v>
      </c>
      <c r="D36" s="32" t="str">
        <f>IF(ISERROR(VLOOKUP($C36,'START LİSTE'!$B$6:$G$1027,2,0)),"",VLOOKUP($C36,'START LİSTE'!$B$6:$G$1027,2,0))</f>
        <v>TANER GÜNAYDIN</v>
      </c>
      <c r="E36" s="33" t="str">
        <f>IF(ISERROR(VLOOKUP($C36,'START LİSTE'!$B$6:$G$1027,4,0)),"",VLOOKUP($C36,'START LİSTE'!$B$6:$G$1027,4,0))</f>
        <v>T</v>
      </c>
      <c r="F36" s="107">
        <f>IF(ISERROR(VLOOKUP($C36,'FERDİ SONUÇ'!$B$6:$H$1027,6,0)),"",VLOOKUP($C36,'FERDİ SONUÇ'!$B$6:$H$1027,6,0))</f>
        <v>232</v>
      </c>
      <c r="G36" s="35">
        <f>IF(OR(E36="",F36="DQ", F36="DNF", F36="DNS", F36=""),"-",VLOOKUP(C36,'FERDİ SONUÇ'!$B$6:$H$1027,7,0))</f>
        <v>14</v>
      </c>
      <c r="H36" s="29"/>
    </row>
    <row r="37" spans="1:8" ht="12.75" customHeight="1" x14ac:dyDescent="0.2">
      <c r="A37" s="38"/>
      <c r="B37" s="40"/>
      <c r="C37" s="62">
        <f>IF(A38="","",INDEX('TAKIM KAYIT'!$C$6:$C$365,MATCH(C38,'TAKIM KAYIT'!$C$6:$C$365,0)-1))</f>
        <v>723</v>
      </c>
      <c r="D37" s="42" t="str">
        <f>IF(ISERROR(VLOOKUP($C37,'START LİSTE'!$B$6:$G$1027,2,0)),"",VLOOKUP($C37,'START LİSTE'!$B$6:$G$1027,2,0))</f>
        <v>MUHAMMED EMİN GÜNAYDIN</v>
      </c>
      <c r="E37" s="43" t="str">
        <f>IF(ISERROR(VLOOKUP($C37,'START LİSTE'!$B$6:$G$1027,4,0)),"",VLOOKUP($C37,'START LİSTE'!$B$6:$G$1027,4,0))</f>
        <v>T</v>
      </c>
      <c r="F37" s="108">
        <f>IF(ISERROR(VLOOKUP($C37,'FERDİ SONUÇ'!$B$6:$H$1027,6,0)),"",VLOOKUP($C37,'FERDİ SONUÇ'!$B$6:$H$1027,6,0))</f>
        <v>212</v>
      </c>
      <c r="G37" s="45">
        <f>IF(OR(E37="",F37="DQ", F37="DNF", F37="DNS", F37=""),"-",VLOOKUP(C37,'FERDİ SONUÇ'!$B$6:$H$1027,7,0))</f>
        <v>1</v>
      </c>
      <c r="H37" s="39"/>
    </row>
    <row r="38" spans="1:8" ht="12.75" customHeight="1" x14ac:dyDescent="0.2">
      <c r="A38" s="67">
        <f>IF(ISERROR(SMALL('TAKIM KAYIT'!$A$6:$A$365,6)),"",SMALL('TAKIM KAYIT'!$A$6:$A$365,6))</f>
        <v>1032</v>
      </c>
      <c r="B38" s="40" t="str">
        <f>IF(A38="","",VLOOKUP(A38,'TAKIM KAYIT'!$A$6:$J$365,2,FALSE))</f>
        <v>KEPEZ ATATÜRK İLKOKULU</v>
      </c>
      <c r="C38" s="62">
        <f>IF(A38="","",VLOOKUP(A38,'TAKIM KAYIT'!$A$6:$J$365,3,FALSE))</f>
        <v>730</v>
      </c>
      <c r="D38" s="42" t="str">
        <f>IF(ISERROR(VLOOKUP($C38,'START LİSTE'!$B$6:$G$1027,2,0)),"",VLOOKUP($C38,'START LİSTE'!$B$6:$G$1027,2,0))</f>
        <v>ÖMER GÜMÜŞLÜ</v>
      </c>
      <c r="E38" s="43" t="str">
        <f>IF(ISERROR(VLOOKUP($C38,'START LİSTE'!$B$6:$G$1027,4,0)),"",VLOOKUP($C38,'START LİSTE'!$B$6:$G$1027,4,0))</f>
        <v>T</v>
      </c>
      <c r="F38" s="108">
        <f>IF(ISERROR(VLOOKUP($C38,'FERDİ SONUÇ'!$B$6:$H$1027,6,0)),"",VLOOKUP($C38,'FERDİ SONUÇ'!$B$6:$H$1027,6,0))</f>
        <v>232</v>
      </c>
      <c r="G38" s="45">
        <f>IF(OR(E38="",F38="DQ", F38="DNF", F38="DNS", F38=""),"-",VLOOKUP(C38,'FERDİ SONUÇ'!$B$6:$H$1027,7,0))</f>
        <v>15</v>
      </c>
      <c r="H38" s="58" t="str">
        <f>IF(A38="","",VLOOKUP(A38,'TAKIM KAYIT'!$A$6:$K$365,10,FALSE))</f>
        <v>DQ</v>
      </c>
    </row>
    <row r="39" spans="1:8" ht="12.75" customHeight="1" x14ac:dyDescent="0.2">
      <c r="A39" s="38"/>
      <c r="B39" s="40"/>
      <c r="C39" s="62">
        <f>IF(A38="","",INDEX('TAKIM KAYIT'!$C$6:$C$365,MATCH(C38,'TAKIM KAYIT'!$C$6:$C$365,0)+1))</f>
        <v>0</v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>
        <f>IF(A38="","",INDEX('TAKIM KAYIT'!$C$6:$C$365,MATCH(C38,'TAKIM KAYIT'!$C$6:$C$365,0)+2))</f>
        <v>0</v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>
        <f>IF(A38="","",INDEX('TAKIM KAYIT'!$C$6:$C$365,MATCH(C38,'TAKIM KAYIT'!$C$6:$C$365,0)+3))</f>
        <v>0</v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21" priority="7" stopIfTrue="1"/>
  </conditionalFormatting>
  <conditionalFormatting sqref="H6:H185">
    <cfRule type="duplicateValues" dxfId="20" priority="6" stopIfTrue="1"/>
  </conditionalFormatting>
  <conditionalFormatting sqref="A6:A185">
    <cfRule type="cellIs" dxfId="19" priority="4" operator="greaterThan">
      <formula>1000</formula>
    </cfRule>
    <cfRule type="cellIs" dxfId="18" priority="5" operator="greaterThan">
      <formula>"&gt;1000"</formula>
    </cfRule>
  </conditionalFormatting>
  <conditionalFormatting sqref="H186:H365">
    <cfRule type="duplicateValues" dxfId="17" priority="3" stopIfTrue="1"/>
  </conditionalFormatting>
  <conditionalFormatting sqref="A186:A365">
    <cfRule type="cellIs" dxfId="16" priority="1" operator="greaterThan">
      <formula>1000</formula>
    </cfRule>
    <cfRule type="cellIs" dxfId="15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4" zoomScaleNormal="100" zoomScaleSheetLayoutView="100" workbookViewId="0">
      <selection activeCell="F26" sqref="F26:H26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.75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2016-2017 DOĞUMLU ERKEKLER</v>
      </c>
      <c r="B4" s="187"/>
      <c r="C4" s="187"/>
      <c r="D4" s="157" t="str">
        <f>KAPAK!$B$27</f>
        <v>600 M</v>
      </c>
      <c r="E4" s="158"/>
      <c r="F4" s="203">
        <f>KAPAK!$B$30</f>
        <v>45953.541666666664</v>
      </c>
      <c r="G4" s="203"/>
      <c r="H4" s="203"/>
    </row>
    <row r="5" spans="1:16" s="70" customFormat="1" ht="15.75" x14ac:dyDescent="0.2">
      <c r="A5" s="204" t="s">
        <v>20</v>
      </c>
      <c r="B5" s="204"/>
      <c r="C5" s="204"/>
      <c r="D5" s="204"/>
      <c r="E5" s="204"/>
      <c r="F5" s="204"/>
      <c r="G5" s="204"/>
      <c r="H5" s="204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723</v>
      </c>
      <c r="C7" s="4" t="str">
        <f>'FERDİ SONUÇ'!C6</f>
        <v>MUHAMMED EMİN GÜNAYDIN</v>
      </c>
      <c r="D7" s="4" t="str">
        <f>'FERDİ SONUÇ'!D6</f>
        <v>KEPEZ ATATÜRK İLKOKULU</v>
      </c>
      <c r="E7" s="115" t="str">
        <f>'FERDİ SONUÇ'!E6</f>
        <v>T</v>
      </c>
      <c r="F7" s="6">
        <f>'FERDİ SONUÇ'!F6</f>
        <v>42399</v>
      </c>
      <c r="G7" s="91">
        <f>'FERDİ SONUÇ'!G6</f>
        <v>212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1642</v>
      </c>
      <c r="C8" s="4" t="str">
        <f>'FERDİ SONUÇ'!C7</f>
        <v>EMİR DÜNYA</v>
      </c>
      <c r="D8" s="4" t="str">
        <f>'FERDİ SONUÇ'!D7</f>
        <v>İSMAİL KAYMAK İLKOKULU</v>
      </c>
      <c r="E8" s="115" t="str">
        <f>'FERDİ SONUÇ'!E7</f>
        <v>F</v>
      </c>
      <c r="F8" s="6">
        <f>'FERDİ SONUÇ'!F7</f>
        <v>42950</v>
      </c>
      <c r="G8" s="91">
        <f>'FERDİ SONUÇ'!G7</f>
        <v>213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1643</v>
      </c>
      <c r="C9" s="4" t="str">
        <f>'FERDİ SONUÇ'!C8</f>
        <v>YİĞİT TAŞCI</v>
      </c>
      <c r="D9" s="4" t="str">
        <f>'FERDİ SONUÇ'!D8</f>
        <v>İSMAİL KAYMAK İLKOKULU</v>
      </c>
      <c r="E9" s="115" t="str">
        <f>'FERDİ SONUÇ'!E8</f>
        <v>F</v>
      </c>
      <c r="F9" s="6">
        <f>'FERDİ SONUÇ'!F8</f>
        <v>42530</v>
      </c>
      <c r="G9" s="91">
        <f>'FERDİ SONUÇ'!G8</f>
        <v>218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>
        <f>'FERDİ SONUÇ'!B9</f>
        <v>80</v>
      </c>
      <c r="C10" s="4" t="str">
        <f>'FERDİ SONUÇ'!C9</f>
        <v>İNANÇ KARAOGUS</v>
      </c>
      <c r="D10" s="4" t="str">
        <f>'FERDİ SONUÇ'!D9</f>
        <v>ATATÜRK İLKOKULU</v>
      </c>
      <c r="E10" s="115" t="str">
        <f>'FERDİ SONUÇ'!E9</f>
        <v>T</v>
      </c>
      <c r="F10" s="6">
        <f>'FERDİ SONUÇ'!F9</f>
        <v>42380</v>
      </c>
      <c r="G10" s="91">
        <f>'FERDİ SONUÇ'!G9</f>
        <v>220</v>
      </c>
      <c r="H10" s="115">
        <f>'FERDİ SONUÇ'!H9</f>
        <v>4</v>
      </c>
      <c r="J10" s="36"/>
    </row>
    <row r="11" spans="1:16" s="70" customFormat="1" ht="21" customHeight="1" x14ac:dyDescent="0.2">
      <c r="A11" s="205" t="s">
        <v>21</v>
      </c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>
        <v>1</v>
      </c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>
        <v>2</v>
      </c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>
        <v>3</v>
      </c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>
        <v>4</v>
      </c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.75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.75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2016-2017 DOĞUMLU ERKEKLER</v>
      </c>
      <c r="B20" s="187"/>
      <c r="C20" s="187"/>
      <c r="D20" s="157" t="str">
        <f>D4</f>
        <v>600 M</v>
      </c>
      <c r="E20" s="158"/>
      <c r="F20" s="203">
        <f>F4</f>
        <v>45953.541666666664</v>
      </c>
      <c r="G20" s="203"/>
      <c r="H20" s="203"/>
    </row>
    <row r="21" spans="1:12" s="70" customFormat="1" ht="15.75" x14ac:dyDescent="0.2">
      <c r="A21" s="204" t="s">
        <v>26</v>
      </c>
      <c r="B21" s="204"/>
      <c r="C21" s="204"/>
      <c r="D21" s="204"/>
      <c r="E21" s="204"/>
      <c r="F21" s="204"/>
      <c r="G21" s="204"/>
      <c r="H21" s="204"/>
    </row>
    <row r="22" spans="1:12" s="72" customFormat="1" ht="33.75" customHeight="1" thickBot="1" x14ac:dyDescent="0.25">
      <c r="A22" s="116" t="s">
        <v>0</v>
      </c>
      <c r="B22" s="211" t="s">
        <v>17</v>
      </c>
      <c r="C22" s="212"/>
      <c r="D22" s="212"/>
      <c r="E22" s="213"/>
      <c r="F22" s="214" t="s">
        <v>6</v>
      </c>
      <c r="G22" s="215"/>
      <c r="H22" s="215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8" t="str">
        <f>'TAKIM SONUÇ'!B8</f>
        <v>ATATÜRK İLKOKULU</v>
      </c>
      <c r="C23" s="208"/>
      <c r="D23" s="208"/>
      <c r="E23" s="208"/>
      <c r="F23" s="209">
        <f>'TAKIM SONUÇ'!H8</f>
        <v>49</v>
      </c>
      <c r="G23" s="209"/>
      <c r="H23" s="210"/>
    </row>
    <row r="24" spans="1:12" s="70" customFormat="1" ht="24.75" customHeight="1" x14ac:dyDescent="0.2">
      <c r="A24" s="118">
        <v>2</v>
      </c>
      <c r="B24" s="216" t="str">
        <f>'TAKIM SONUÇ'!B14</f>
        <v>Özel İstek 1915 İlkokulu</v>
      </c>
      <c r="C24" s="216"/>
      <c r="D24" s="216"/>
      <c r="E24" s="216"/>
      <c r="F24" s="217" t="str">
        <f>'TAKIM SONUÇ'!H14</f>
        <v>DQ</v>
      </c>
      <c r="G24" s="217"/>
      <c r="H24" s="218"/>
    </row>
    <row r="25" spans="1:12" s="70" customFormat="1" ht="24.75" customHeight="1" x14ac:dyDescent="0.2">
      <c r="A25" s="135">
        <v>3</v>
      </c>
      <c r="B25" s="219" t="str">
        <f>'TAKIM SONUÇ'!B20</f>
        <v>Hüseyin Akif Terzioğlu İlkokulu</v>
      </c>
      <c r="C25" s="219"/>
      <c r="D25" s="219"/>
      <c r="E25" s="219"/>
      <c r="F25" s="220" t="str">
        <f>'TAKIM SONUÇ'!H20</f>
        <v>DQ</v>
      </c>
      <c r="G25" s="220"/>
      <c r="H25" s="221"/>
    </row>
    <row r="26" spans="1:12" ht="24.75" customHeight="1" thickBot="1" x14ac:dyDescent="0.25">
      <c r="A26" s="136">
        <v>4</v>
      </c>
      <c r="B26" s="222" t="str">
        <f>'TAKIM SONUÇ'!$B$26</f>
        <v>MUSTAFA KEMAL İLKOKULU</v>
      </c>
      <c r="C26" s="222"/>
      <c r="D26" s="222"/>
      <c r="E26" s="222"/>
      <c r="F26" s="223" t="str">
        <f>'TAKIM SONUÇ'!$H$26</f>
        <v>DQ</v>
      </c>
      <c r="G26" s="223"/>
      <c r="H26" s="224"/>
    </row>
    <row r="27" spans="1:12" ht="24.75" customHeight="1" x14ac:dyDescent="0.2">
      <c r="A27" s="205" t="s">
        <v>21</v>
      </c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>
        <v>1</v>
      </c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>
        <v>2</v>
      </c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>
        <v>3</v>
      </c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>
        <v>4</v>
      </c>
      <c r="B31" s="200"/>
      <c r="C31" s="201"/>
      <c r="D31" s="201"/>
      <c r="E31" s="201"/>
      <c r="F31" s="201"/>
      <c r="G31" s="201"/>
      <c r="H31" s="202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14" priority="8" stopIfTrue="1" operator="containsText" text="$E$7=&quot;F&quot;">
      <formula>NOT(ISERROR(SEARCH("$E$7=""F""",H8)))</formula>
    </cfRule>
    <cfRule type="containsText" dxfId="13" priority="9" stopIfTrue="1" operator="containsText" text="F=E7">
      <formula>NOT(ISERROR(SEARCH("F=E7",H8)))</formula>
    </cfRule>
  </conditionalFormatting>
  <conditionalFormatting sqref="B7:B13">
    <cfRule type="duplicateValues" dxfId="12" priority="12" stopIfTrue="1"/>
  </conditionalFormatting>
  <conditionalFormatting sqref="B23:B26">
    <cfRule type="duplicateValues" dxfId="11" priority="4" stopIfTrue="1"/>
  </conditionalFormatting>
  <conditionalFormatting sqref="B22">
    <cfRule type="duplicateValues" dxfId="10" priority="3" stopIfTrue="1"/>
  </conditionalFormatting>
  <conditionalFormatting sqref="B12:B16">
    <cfRule type="duplicateValues" dxfId="9" priority="2" stopIfTrue="1"/>
  </conditionalFormatting>
  <conditionalFormatting sqref="B28:B31">
    <cfRule type="duplicateValues" dxfId="8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112" zoomScaleNormal="100" zoomScaleSheetLayoutView="112" workbookViewId="0">
      <selection activeCell="F23" sqref="F23:H23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" customHeight="1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" customHeight="1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2016-2017 DOĞUMLU ERKEKLER</v>
      </c>
      <c r="B4" s="187"/>
      <c r="C4" s="187"/>
      <c r="D4" s="157" t="str">
        <f>KAPAK!$B$27</f>
        <v>600 M</v>
      </c>
      <c r="E4" s="158"/>
      <c r="F4" s="203">
        <f>KAPAK!$B$30</f>
        <v>45953.541666666664</v>
      </c>
      <c r="G4" s="203"/>
      <c r="H4" s="203"/>
    </row>
    <row r="5" spans="1:16" s="70" customFormat="1" ht="15.75" x14ac:dyDescent="0.2">
      <c r="A5" s="204" t="s">
        <v>20</v>
      </c>
      <c r="B5" s="204"/>
      <c r="C5" s="204"/>
      <c r="D5" s="204"/>
      <c r="E5" s="204"/>
      <c r="F5" s="204"/>
      <c r="G5" s="204"/>
      <c r="H5" s="204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v>723</v>
      </c>
      <c r="C7" s="4" t="s">
        <v>80</v>
      </c>
      <c r="D7" s="4" t="s">
        <v>38</v>
      </c>
      <c r="E7" s="115" t="s">
        <v>32</v>
      </c>
      <c r="F7" s="6">
        <v>42399</v>
      </c>
      <c r="G7" s="91">
        <v>212</v>
      </c>
      <c r="H7" s="115">
        <v>1</v>
      </c>
      <c r="J7" s="36"/>
    </row>
    <row r="8" spans="1:16" s="70" customFormat="1" ht="18" customHeight="1" x14ac:dyDescent="0.2">
      <c r="A8" s="2">
        <v>2</v>
      </c>
      <c r="B8" s="3">
        <v>1642</v>
      </c>
      <c r="C8" s="4" t="s">
        <v>71</v>
      </c>
      <c r="D8" s="4" t="s">
        <v>35</v>
      </c>
      <c r="E8" s="115" t="s">
        <v>30</v>
      </c>
      <c r="F8" s="6">
        <v>42950</v>
      </c>
      <c r="G8" s="91">
        <v>213</v>
      </c>
      <c r="H8" s="115">
        <v>2</v>
      </c>
      <c r="J8" s="36"/>
    </row>
    <row r="9" spans="1:16" s="70" customFormat="1" ht="18" customHeight="1" x14ac:dyDescent="0.2">
      <c r="A9" s="2">
        <v>3</v>
      </c>
      <c r="B9" s="3">
        <v>1643</v>
      </c>
      <c r="C9" s="4" t="s">
        <v>72</v>
      </c>
      <c r="D9" s="4" t="s">
        <v>35</v>
      </c>
      <c r="E9" s="115" t="s">
        <v>30</v>
      </c>
      <c r="F9" s="6">
        <v>42530</v>
      </c>
      <c r="G9" s="91">
        <v>218</v>
      </c>
      <c r="H9" s="115">
        <v>3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5" t="s">
        <v>21</v>
      </c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/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/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/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/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.75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.75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2016-2017 DOĞUMLU ERKEKLER</v>
      </c>
      <c r="B20" s="187"/>
      <c r="C20" s="187"/>
      <c r="D20" s="157" t="str">
        <f>D4</f>
        <v>600 M</v>
      </c>
      <c r="E20" s="158"/>
      <c r="F20" s="203">
        <f>F4</f>
        <v>45953.541666666664</v>
      </c>
      <c r="G20" s="203"/>
      <c r="H20" s="203"/>
    </row>
    <row r="21" spans="1:12" s="70" customFormat="1" ht="15.75" x14ac:dyDescent="0.2">
      <c r="A21" s="204" t="s">
        <v>26</v>
      </c>
      <c r="B21" s="204"/>
      <c r="C21" s="204"/>
      <c r="D21" s="204"/>
      <c r="E21" s="204"/>
      <c r="F21" s="204"/>
      <c r="G21" s="204"/>
      <c r="H21" s="204"/>
    </row>
    <row r="22" spans="1:12" s="72" customFormat="1" ht="33.75" customHeight="1" thickBot="1" x14ac:dyDescent="0.25">
      <c r="A22" s="116" t="s">
        <v>0</v>
      </c>
      <c r="B22" s="211" t="s">
        <v>17</v>
      </c>
      <c r="C22" s="212"/>
      <c r="D22" s="212"/>
      <c r="E22" s="213"/>
      <c r="F22" s="214" t="s">
        <v>6</v>
      </c>
      <c r="G22" s="215"/>
      <c r="H22" s="215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8" t="s">
        <v>31</v>
      </c>
      <c r="C23" s="208"/>
      <c r="D23" s="208"/>
      <c r="E23" s="208"/>
      <c r="F23" s="209">
        <v>14</v>
      </c>
      <c r="G23" s="209"/>
      <c r="H23" s="210"/>
    </row>
    <row r="24" spans="1:12" s="70" customFormat="1" ht="24.75" customHeight="1" x14ac:dyDescent="0.2">
      <c r="A24" s="118">
        <v>2</v>
      </c>
      <c r="B24" s="219" t="s">
        <v>38</v>
      </c>
      <c r="C24" s="219"/>
      <c r="D24" s="219"/>
      <c r="E24" s="219"/>
      <c r="F24" s="217">
        <v>18</v>
      </c>
      <c r="G24" s="217"/>
      <c r="H24" s="218"/>
    </row>
    <row r="25" spans="1:12" s="70" customFormat="1" ht="24.75" customHeight="1" x14ac:dyDescent="0.2">
      <c r="A25" s="135">
        <v>3</v>
      </c>
      <c r="B25" s="219" t="s">
        <v>37</v>
      </c>
      <c r="C25" s="219"/>
      <c r="D25" s="219"/>
      <c r="E25" s="219"/>
      <c r="F25" s="220">
        <v>35</v>
      </c>
      <c r="G25" s="220"/>
      <c r="H25" s="221"/>
    </row>
    <row r="26" spans="1:12" ht="24.75" customHeight="1" thickBot="1" x14ac:dyDescent="0.25">
      <c r="A26" s="136"/>
      <c r="B26" s="222"/>
      <c r="C26" s="222"/>
      <c r="D26" s="222"/>
      <c r="E26" s="222"/>
      <c r="F26" s="223"/>
      <c r="G26" s="223"/>
      <c r="H26" s="224"/>
    </row>
    <row r="27" spans="1:12" ht="24.75" customHeight="1" x14ac:dyDescent="0.2">
      <c r="A27" s="205" t="s">
        <v>21</v>
      </c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/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/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/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/>
      <c r="B31" s="200"/>
      <c r="C31" s="201"/>
      <c r="D31" s="201"/>
      <c r="E31" s="201"/>
      <c r="F31" s="201"/>
      <c r="G31" s="201"/>
      <c r="H31" s="202"/>
    </row>
  </sheetData>
  <mergeCells count="32">
    <mergeCell ref="A5:H5"/>
    <mergeCell ref="A1:H1"/>
    <mergeCell ref="A2:H2"/>
    <mergeCell ref="A3:H3"/>
    <mergeCell ref="A4:C4"/>
    <mergeCell ref="F4:H4"/>
    <mergeCell ref="B22:E22"/>
    <mergeCell ref="F22:H22"/>
    <mergeCell ref="A11:H11"/>
    <mergeCell ref="B12:H12"/>
    <mergeCell ref="B13:H13"/>
    <mergeCell ref="B14:H14"/>
    <mergeCell ref="B15:H15"/>
    <mergeCell ref="A17:H17"/>
    <mergeCell ref="A18:H18"/>
    <mergeCell ref="A19:H19"/>
    <mergeCell ref="A20:C20"/>
    <mergeCell ref="F20:H20"/>
    <mergeCell ref="A21:H21"/>
    <mergeCell ref="B23:E23"/>
    <mergeCell ref="F23:H23"/>
    <mergeCell ref="B24:E24"/>
    <mergeCell ref="F24:H24"/>
    <mergeCell ref="B25:E25"/>
    <mergeCell ref="F25:H25"/>
    <mergeCell ref="B31:H31"/>
    <mergeCell ref="B26:E26"/>
    <mergeCell ref="F26:H26"/>
    <mergeCell ref="A27:H27"/>
    <mergeCell ref="B28:H28"/>
    <mergeCell ref="B29:H29"/>
    <mergeCell ref="B30:H30"/>
  </mergeCells>
  <conditionalFormatting sqref="H8:H10 H12:H13">
    <cfRule type="containsText" dxfId="7" priority="7" stopIfTrue="1" operator="containsText" text="$E$7=&quot;F&quot;">
      <formula>NOT(ISERROR(SEARCH("$E$7=""F""",H8)))</formula>
    </cfRule>
    <cfRule type="containsText" dxfId="6" priority="8" stopIfTrue="1" operator="containsText" text="F=E7">
      <formula>NOT(ISERROR(SEARCH("F=E7",H8)))</formula>
    </cfRule>
  </conditionalFormatting>
  <conditionalFormatting sqref="B7:B10 B12:B13">
    <cfRule type="duplicateValues" dxfId="5" priority="9" stopIfTrue="1"/>
  </conditionalFormatting>
  <conditionalFormatting sqref="B23 B25:B26">
    <cfRule type="duplicateValues" dxfId="4" priority="6" stopIfTrue="1"/>
  </conditionalFormatting>
  <conditionalFormatting sqref="B12:B16">
    <cfRule type="duplicateValues" dxfId="3" priority="4" stopIfTrue="1"/>
  </conditionalFormatting>
  <conditionalFormatting sqref="B28:B31">
    <cfRule type="duplicateValues" dxfId="2" priority="3" stopIfTrue="1"/>
  </conditionalFormatting>
  <conditionalFormatting sqref="B22">
    <cfRule type="duplicateValues" dxfId="1" priority="2" stopIfTrue="1"/>
  </conditionalFormatting>
  <conditionalFormatting sqref="B24">
    <cfRule type="duplicateValues" dxfId="0" priority="1" stopIfTrue="1"/>
  </conditionalFormatting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9</vt:i4>
      </vt:variant>
    </vt:vector>
  </HeadingPairs>
  <TitlesOfParts>
    <vt:vector size="16" baseType="lpstr">
      <vt:lpstr>KAPAK</vt:lpstr>
      <vt:lpstr>START LİSTE</vt:lpstr>
      <vt:lpstr>FERDİ SONUÇ</vt:lpstr>
      <vt:lpstr>TAKIM KAYIT</vt:lpstr>
      <vt:lpstr>TAKIM SONUÇ</vt:lpstr>
      <vt:lpstr>FERDİ-TAKIM</vt:lpstr>
      <vt:lpstr>MANUEL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2025-10-23T11:35:56Z</cp:lastPrinted>
  <dcterms:created xsi:type="dcterms:W3CDTF">2008-08-11T14:10:37Z</dcterms:created>
  <dcterms:modified xsi:type="dcterms:W3CDTF">2025-10-23T11:36:06Z</dcterms:modified>
</cp:coreProperties>
</file>